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0490" windowHeight="7530" activeTab="1"/>
  </bookViews>
  <sheets>
    <sheet name="Dashboard" sheetId="3" r:id="rId1"/>
    <sheet name="Equipment List" sheetId="1" r:id="rId2"/>
    <sheet name="Pivot Data" sheetId="2" state="hidden" r:id="rId3"/>
  </sheets>
  <definedNames>
    <definedName name="DaysInYear">365</definedName>
    <definedName name="MonthsInYear">12</definedName>
    <definedName name="PaymentsLeftThreshold">'Equipment List'!$E$3</definedName>
    <definedName name="_xlnm.Print_Titles" localSheetId="1">'Equipment List'!$5:$5</definedName>
    <definedName name="Slicer_Asset_or_Serial_Number">#N/A</definedName>
    <definedName name="Slicer_Condition">#N/A</definedName>
    <definedName name="Slicer_Date_Purchased_or_Leased">#N/A</definedName>
    <definedName name="Slicer_Item_Description__Make_and_Model">#N/A</definedName>
    <definedName name="Slicer_Loan_Rate">#N/A</definedName>
    <definedName name="Slicer_Location">#N/A</definedName>
    <definedName name="Slicer_Monthly_Payments_Left">#N/A</definedName>
    <definedName name="Slicer_Vendor">#N/A</definedName>
    <definedName name="Slicer_Years_of_Service_Left">#N/A</definedName>
  </definedNames>
  <calcPr calcId="171027"/>
  <pivotCaches>
    <pivotCache cacheId="0" r:id="rId4"/>
  </pivotCaches>
  <extLst>
    <ext xmlns:x14="http://schemas.microsoft.com/office/spreadsheetml/2009/9/main" uri="{BBE1A952-AA13-448e-AADC-164F8A28A991}">
      <x14:slicerCaches>
        <x14:slicerCache r:id="rId5"/>
        <x14:slicerCache r:id="rId6"/>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alcChain.xml><?xml version="1.0" encoding="utf-8"?>
<calcChain xmlns="http://schemas.openxmlformats.org/spreadsheetml/2006/main">
  <c r="O14" i="1" l="1"/>
  <c r="O15" i="1"/>
  <c r="O16" i="1"/>
  <c r="O17" i="1"/>
  <c r="O18" i="1"/>
  <c r="O19" i="1"/>
  <c r="O20" i="1"/>
  <c r="O21" i="1"/>
  <c r="O22" i="1"/>
  <c r="O23" i="1"/>
  <c r="O24" i="1"/>
  <c r="P14" i="1"/>
  <c r="Q14" i="1" s="1"/>
  <c r="P15" i="1"/>
  <c r="P16" i="1"/>
  <c r="P17" i="1"/>
  <c r="Q17" i="1" s="1"/>
  <c r="P18" i="1"/>
  <c r="Q18" i="1" s="1"/>
  <c r="P19" i="1"/>
  <c r="P20" i="1"/>
  <c r="P21" i="1"/>
  <c r="Q21" i="1" s="1"/>
  <c r="P22" i="1"/>
  <c r="Q22" i="1" s="1"/>
  <c r="P23" i="1"/>
  <c r="P24" i="1"/>
  <c r="Q15" i="1"/>
  <c r="Q16" i="1"/>
  <c r="Q19" i="1"/>
  <c r="Q20" i="1"/>
  <c r="Q23" i="1"/>
  <c r="Q24" i="1"/>
  <c r="R14" i="1"/>
  <c r="R15" i="1"/>
  <c r="T15" i="1" s="1"/>
  <c r="R16" i="1"/>
  <c r="S16" i="1" s="1"/>
  <c r="R17" i="1"/>
  <c r="R18" i="1"/>
  <c r="R19" i="1"/>
  <c r="T19" i="1" s="1"/>
  <c r="R20" i="1"/>
  <c r="T20" i="1" s="1"/>
  <c r="R21" i="1"/>
  <c r="R22" i="1"/>
  <c r="R23" i="1"/>
  <c r="T23" i="1" s="1"/>
  <c r="R24" i="1"/>
  <c r="S24" i="1" s="1"/>
  <c r="S14" i="1"/>
  <c r="S17" i="1"/>
  <c r="S18" i="1"/>
  <c r="S21" i="1"/>
  <c r="S22" i="1"/>
  <c r="T14" i="1"/>
  <c r="T17" i="1"/>
  <c r="T18" i="1"/>
  <c r="T21" i="1"/>
  <c r="T22" i="1"/>
  <c r="O9" i="1"/>
  <c r="O10" i="1"/>
  <c r="O11" i="1"/>
  <c r="O12" i="1"/>
  <c r="O13" i="1"/>
  <c r="O25" i="1"/>
  <c r="O26" i="1"/>
  <c r="O27" i="1"/>
  <c r="P9" i="1"/>
  <c r="P10" i="1"/>
  <c r="P11" i="1"/>
  <c r="P12" i="1"/>
  <c r="P13" i="1"/>
  <c r="Q13" i="1" s="1"/>
  <c r="P25" i="1"/>
  <c r="P26" i="1"/>
  <c r="P27" i="1"/>
  <c r="Q9" i="1"/>
  <c r="Q10" i="1"/>
  <c r="Q11" i="1"/>
  <c r="Q12" i="1"/>
  <c r="Q25" i="1"/>
  <c r="Q26" i="1"/>
  <c r="Q27" i="1"/>
  <c r="R9" i="1"/>
  <c r="R10" i="1"/>
  <c r="R11" i="1"/>
  <c r="R12" i="1"/>
  <c r="R13" i="1"/>
  <c r="R25" i="1"/>
  <c r="R26" i="1"/>
  <c r="R27" i="1"/>
  <c r="S9" i="1"/>
  <c r="S10" i="1"/>
  <c r="S11" i="1"/>
  <c r="S12" i="1"/>
  <c r="S13" i="1"/>
  <c r="S25" i="1"/>
  <c r="S26" i="1"/>
  <c r="S27" i="1"/>
  <c r="T9" i="1"/>
  <c r="T10" i="1"/>
  <c r="T11" i="1"/>
  <c r="T12" i="1"/>
  <c r="T13" i="1"/>
  <c r="T25" i="1"/>
  <c r="T26" i="1"/>
  <c r="T27" i="1"/>
  <c r="O28" i="1"/>
  <c r="O29" i="1"/>
  <c r="O30" i="1"/>
  <c r="O31" i="1"/>
  <c r="P28" i="1"/>
  <c r="P29" i="1"/>
  <c r="P30" i="1"/>
  <c r="P31" i="1"/>
  <c r="Q31" i="1" s="1"/>
  <c r="Q28" i="1"/>
  <c r="Q29" i="1"/>
  <c r="Q30" i="1"/>
  <c r="R28" i="1"/>
  <c r="R29" i="1"/>
  <c r="T29" i="1" s="1"/>
  <c r="R30" i="1"/>
  <c r="S30" i="1" s="1"/>
  <c r="R31" i="1"/>
  <c r="S31" i="1" s="1"/>
  <c r="S28" i="1"/>
  <c r="S29" i="1"/>
  <c r="T28" i="1"/>
  <c r="O32" i="1"/>
  <c r="O33" i="1"/>
  <c r="P32" i="1"/>
  <c r="Q32" i="1" s="1"/>
  <c r="P33" i="1"/>
  <c r="Q33" i="1" s="1"/>
  <c r="R32" i="1"/>
  <c r="S32" i="1" s="1"/>
  <c r="R33" i="1"/>
  <c r="S33" i="1" s="1"/>
  <c r="O34" i="1"/>
  <c r="P34" i="1"/>
  <c r="Q34" i="1" s="1"/>
  <c r="R34" i="1"/>
  <c r="S34" i="1" s="1"/>
  <c r="O35" i="1"/>
  <c r="P35" i="1"/>
  <c r="Q35" i="1" s="1"/>
  <c r="R35" i="1"/>
  <c r="S35" i="1" s="1"/>
  <c r="S20" i="1" l="1"/>
  <c r="T30" i="1"/>
  <c r="T24" i="1"/>
  <c r="T16" i="1"/>
  <c r="S23" i="1"/>
  <c r="S19" i="1"/>
  <c r="S15" i="1"/>
  <c r="T33" i="1"/>
  <c r="T31" i="1"/>
  <c r="T32" i="1"/>
  <c r="T35" i="1"/>
  <c r="T34" i="1"/>
  <c r="O6" i="1"/>
  <c r="O7" i="1"/>
  <c r="O8" i="1"/>
  <c r="P8" i="1" l="1"/>
  <c r="Q8" i="1" s="1"/>
  <c r="R8" i="1"/>
  <c r="T8" i="1" s="1"/>
  <c r="I36" i="1"/>
  <c r="K36" i="1"/>
  <c r="L36" i="1"/>
  <c r="N36" i="1"/>
  <c r="M36" i="1"/>
  <c r="H36" i="1"/>
  <c r="G36" i="1"/>
  <c r="P6" i="1"/>
  <c r="Q6" i="1" s="1"/>
  <c r="P7" i="1"/>
  <c r="Q7" i="1" s="1"/>
  <c r="R6" i="1"/>
  <c r="S6" i="1" s="1"/>
  <c r="R7" i="1"/>
  <c r="S7" i="1" s="1"/>
  <c r="F5" i="3"/>
  <c r="F8" i="3"/>
  <c r="F17" i="3"/>
  <c r="F20" i="3"/>
  <c r="F14" i="3"/>
  <c r="F11" i="3"/>
  <c r="S8" i="1" l="1"/>
  <c r="S36" i="1" s="1"/>
  <c r="Q36" i="1"/>
  <c r="R36" i="1"/>
  <c r="P36" i="1"/>
  <c r="O36" i="1"/>
  <c r="T7" i="1"/>
  <c r="T6" i="1"/>
  <c r="T36" i="1" l="1"/>
</calcChain>
</file>

<file path=xl/sharedStrings.xml><?xml version="1.0" encoding="utf-8"?>
<sst xmlns="http://schemas.openxmlformats.org/spreadsheetml/2006/main" count="63" uniqueCount="43">
  <si>
    <t>Location</t>
  </si>
  <si>
    <t>Condition</t>
  </si>
  <si>
    <t>Vendor</t>
  </si>
  <si>
    <t>Item Description
(Make and Model)</t>
  </si>
  <si>
    <t>Initial Value</t>
  </si>
  <si>
    <t>Down Payment</t>
  </si>
  <si>
    <t>Loan Term
(Years)</t>
  </si>
  <si>
    <t>Monthly Depreciation</t>
  </si>
  <si>
    <t>Current Value</t>
  </si>
  <si>
    <t>Main branch</t>
  </si>
  <si>
    <t>Operating Costs</t>
  </si>
  <si>
    <t>Payment Amount</t>
  </si>
  <si>
    <t xml:space="preserve">Current Value </t>
  </si>
  <si>
    <t>Total</t>
  </si>
  <si>
    <t>Count</t>
  </si>
  <si>
    <t>Make Model 1</t>
  </si>
  <si>
    <t>Make Model 2</t>
  </si>
  <si>
    <t>(All)</t>
  </si>
  <si>
    <t>Branch 1</t>
  </si>
  <si>
    <t>Equipment List</t>
  </si>
  <si>
    <t>Dashboard</t>
  </si>
  <si>
    <t>Total Count</t>
  </si>
  <si>
    <t>Asset or
Serial Number</t>
  </si>
  <si>
    <t xml:space="preserve">Years of
Service Left </t>
  </si>
  <si>
    <t>Date Purchased
or Leased</t>
  </si>
  <si>
    <t>Loan Rate</t>
  </si>
  <si>
    <t>Monthly
Operating Costs</t>
  </si>
  <si>
    <t>Monthly Payment</t>
  </si>
  <si>
    <t>Total
Monthly Cost</t>
  </si>
  <si>
    <t>Annual Depreciation
(Straight Line)</t>
  </si>
  <si>
    <t>Monthly Depreciation
(Straight Line)</t>
  </si>
  <si>
    <t>Row Labels</t>
  </si>
  <si>
    <t>Grand Total</t>
  </si>
  <si>
    <t>Total Monthly Cost</t>
  </si>
  <si>
    <t>Monthly
Payments Left</t>
  </si>
  <si>
    <t>Pivot Data</t>
  </si>
  <si>
    <t>This sheet should remain hidden. Altering PivotTable structure on this sheet could result in errors in Dashboard Slicers.</t>
  </si>
  <si>
    <t>Good</t>
  </si>
  <si>
    <t>Fair</t>
  </si>
  <si>
    <t>Local</t>
  </si>
  <si>
    <t>Other</t>
  </si>
  <si>
    <t xml:space="preserve">Highlight when monthly payments left are less than: </t>
  </si>
  <si>
    <t>Expected Value at End of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</si>
</sst>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164" formatCode="&quot;$&quot;#,##0.00_);[Red]\(&quot;$&quot;#,##0.00\);\-\ \ "/>
    <numFmt numFmtId="165" formatCode="&quot;$&quot;#,##0.00"/>
    <numFmt numFmtId="166" formatCode="0.0"/>
    <numFmt numFmtId="167" formatCode="mm/dd/yyyy"/>
  </numFmts>
  <fonts count="19" x14ac:knownFonts="1">
    <font>
      <sz val="9"/>
      <color theme="1" tint="0.34998626667073579"/>
      <name val="Century Gothic"/>
      <family val="2"/>
      <scheme val="minor"/>
    </font>
    <font>
      <sz val="10"/>
      <name val="Arial"/>
      <family val="2"/>
    </font>
    <font>
      <sz val="8"/>
      <color theme="1" tint="0.34998626667073579"/>
      <name val="Century Gothic"/>
      <family val="2"/>
      <scheme val="minor"/>
    </font>
    <font>
      <sz val="22.5"/>
      <color theme="4" tint="-0.24994659260841701"/>
      <name val="Century Gothic"/>
      <family val="2"/>
      <scheme val="minor"/>
    </font>
    <font>
      <b/>
      <sz val="21"/>
      <color theme="1" tint="0.34998626667073579"/>
      <name val="Century Gothic"/>
      <family val="2"/>
      <scheme val="minor"/>
    </font>
    <font>
      <b/>
      <sz val="8"/>
      <color theme="0"/>
      <name val="Century Gothic"/>
      <family val="2"/>
      <scheme val="minor"/>
    </font>
    <font>
      <b/>
      <sz val="8"/>
      <color theme="1" tint="0.34998626667073579"/>
      <name val="Century Gothic"/>
      <family val="2"/>
      <scheme val="minor"/>
    </font>
    <font>
      <sz val="10"/>
      <color theme="1" tint="0.34998626667073579"/>
      <name val="Century Gothic"/>
      <family val="2"/>
      <scheme val="minor"/>
    </font>
    <font>
      <sz val="9"/>
      <color theme="1" tint="0.34998626667073579"/>
      <name val="Century Gothic"/>
      <family val="2"/>
      <scheme val="minor"/>
    </font>
    <font>
      <b/>
      <sz val="9"/>
      <color theme="0"/>
      <name val="Century Gothic"/>
      <family val="2"/>
      <scheme val="minor"/>
    </font>
    <font>
      <b/>
      <sz val="10"/>
      <color theme="4"/>
      <name val="Century Gothic"/>
      <family val="2"/>
      <scheme val="minor"/>
    </font>
    <font>
      <b/>
      <sz val="9"/>
      <color theme="1" tint="0.34998626667073579"/>
      <name val="Century Gothic"/>
      <family val="2"/>
      <scheme val="minor"/>
    </font>
    <font>
      <sz val="9"/>
      <color theme="1" tint="0.34998626667073579"/>
      <name val="Century Gothic"/>
      <scheme val="minor"/>
    </font>
    <font>
      <b/>
      <sz val="22.5"/>
      <name val="Century Gothic"/>
      <family val="2"/>
      <scheme val="minor"/>
    </font>
    <font>
      <sz val="22.5"/>
      <name val="Century Gothic"/>
      <family val="2"/>
      <scheme val="minor"/>
    </font>
    <font>
      <sz val="9"/>
      <name val="Century Gothic"/>
      <family val="2"/>
      <scheme val="minor"/>
    </font>
    <font>
      <b/>
      <sz val="10"/>
      <name val="Century Gothic"/>
      <family val="2"/>
      <scheme val="minor"/>
    </font>
    <font>
      <b/>
      <sz val="21"/>
      <name val="Century Gothic"/>
      <family val="2"/>
      <scheme val="minor"/>
    </font>
    <font>
      <sz val="9"/>
      <color theme="0"/>
      <name val="Century Gothic"/>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4" tint="-0.24994659260841701"/>
        <bgColor indexed="64"/>
      </patternFill>
    </fill>
    <fill>
      <patternFill patternType="solid">
        <fgColor theme="1"/>
        <bgColor indexed="64"/>
      </patternFill>
    </fill>
  </fills>
  <borders count="4">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bottom style="thin">
        <color theme="0"/>
      </bottom>
      <diagonal/>
    </border>
    <border>
      <left/>
      <right/>
      <top style="thin">
        <color theme="0"/>
      </top>
      <bottom/>
      <diagonal/>
    </border>
  </borders>
  <cellStyleXfs count="17">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Alignment="0" applyProtection="0"/>
    <xf numFmtId="0" fontId="10" fillId="0" borderId="0" applyNumberFormat="0" applyAlignment="0" applyProtection="0"/>
    <xf numFmtId="0" fontId="4" fillId="0" borderId="0" applyNumberFormat="0" applyFill="0" applyProtection="0">
      <alignment horizontal="left"/>
    </xf>
    <xf numFmtId="165" fontId="2" fillId="0" borderId="0" applyFont="0" applyFill="0" applyBorder="0" applyAlignment="0" applyProtection="0"/>
    <xf numFmtId="0" fontId="6" fillId="0" borderId="0" applyNumberFormat="0" applyFill="0" applyBorder="0" applyAlignment="0" applyProtection="0"/>
    <xf numFmtId="0" fontId="7" fillId="0" borderId="0">
      <alignment horizontal="right"/>
    </xf>
    <xf numFmtId="1" fontId="8" fillId="0" borderId="1">
      <alignment horizontal="center"/>
    </xf>
    <xf numFmtId="0" fontId="2" fillId="0" borderId="0" applyNumberFormat="0" applyFont="0" applyFill="0" applyBorder="0" applyProtection="0">
      <alignment vertical="top" wrapText="1"/>
    </xf>
    <xf numFmtId="0" fontId="2" fillId="2" borderId="2" applyNumberFormat="0" applyFont="0" applyAlignment="0" applyProtection="0"/>
    <xf numFmtId="0" fontId="2" fillId="3" borderId="0" applyNumberFormat="0" applyFont="0" applyBorder="0" applyAlignment="0" applyProtection="0"/>
    <xf numFmtId="0" fontId="6" fillId="2" borderId="3" applyNumberFormat="0" applyAlignment="0" applyProtection="0"/>
    <xf numFmtId="0" fontId="5" fillId="2" borderId="2" applyNumberFormat="0" applyFill="0" applyBorder="0" applyAlignment="0" applyProtection="0"/>
    <xf numFmtId="9" fontId="2" fillId="0" borderId="0" applyFont="0" applyFill="0" applyBorder="0" applyAlignment="0" applyProtection="0"/>
  </cellStyleXfs>
  <cellXfs count="44">
    <xf numFmtId="0" fontId="0" fillId="0" borderId="0" xfId="0"/>
    <xf numFmtId="0" fontId="0" fillId="0" borderId="0" xfId="0" applyNumberFormat="1"/>
    <xf numFmtId="0" fontId="0" fillId="0" borderId="0" xfId="0" pivotButton="1"/>
    <xf numFmtId="0" fontId="3" fillId="0" borderId="0" xfId="4"/>
    <xf numFmtId="0" fontId="7" fillId="0" borderId="0" xfId="9">
      <alignment horizontal="right"/>
    </xf>
    <xf numFmtId="0" fontId="0" fillId="0" borderId="0" xfId="0"/>
    <xf numFmtId="0" fontId="0" fillId="0" borderId="0" xfId="0" applyAlignment="1">
      <alignment horizontal="left"/>
    </xf>
    <xf numFmtId="0" fontId="0" fillId="2" borderId="2" xfId="12" applyFont="1" applyAlignment="1">
      <alignment horizontal="left"/>
    </xf>
    <xf numFmtId="165" fontId="0" fillId="2" borderId="2" xfId="12" applyNumberFormat="1" applyFont="1" applyAlignment="1">
      <alignment horizontal="right" indent="2"/>
    </xf>
    <xf numFmtId="0" fontId="0" fillId="0" borderId="0" xfId="0" applyFont="1" applyAlignment="1">
      <alignment horizontal="left"/>
    </xf>
    <xf numFmtId="9" fontId="0" fillId="0" borderId="0" xfId="16" applyFont="1" applyAlignment="1">
      <alignment horizontal="center"/>
    </xf>
    <xf numFmtId="1" fontId="8" fillId="0" borderId="1" xfId="10" applyAlignment="1">
      <alignment horizontal="center" vertical="center"/>
    </xf>
    <xf numFmtId="165" fontId="0" fillId="0" borderId="0" xfId="0" applyNumberFormat="1" applyFont="1" applyAlignment="1">
      <alignment horizontal="right" indent="2"/>
    </xf>
    <xf numFmtId="14" fontId="0" fillId="0" borderId="0" xfId="0" applyNumberFormat="1" applyFont="1" applyAlignment="1">
      <alignment horizontal="right" indent="2"/>
    </xf>
    <xf numFmtId="0" fontId="0" fillId="0" borderId="0" xfId="0" applyFont="1" applyAlignment="1">
      <alignment horizontal="left" indent="1"/>
    </xf>
    <xf numFmtId="0" fontId="0" fillId="0" borderId="0" xfId="0" applyFont="1" applyAlignment="1">
      <alignment horizontal="center"/>
    </xf>
    <xf numFmtId="0" fontId="12" fillId="2" borderId="2" xfId="12" applyNumberFormat="1" applyFont="1" applyAlignment="1">
      <alignment horizontal="left"/>
    </xf>
    <xf numFmtId="165" fontId="12" fillId="2" borderId="2" xfId="12" applyNumberFormat="1" applyFont="1" applyAlignment="1">
      <alignment horizontal="right" indent="2"/>
    </xf>
    <xf numFmtId="0" fontId="12" fillId="0" borderId="0" xfId="0" applyFont="1" applyAlignment="1">
      <alignment horizontal="left" indent="2"/>
    </xf>
    <xf numFmtId="0" fontId="12" fillId="0" borderId="0" xfId="0" applyFont="1" applyAlignment="1">
      <alignment horizontal="left"/>
    </xf>
    <xf numFmtId="0" fontId="12" fillId="0" borderId="0" xfId="0" applyFont="1" applyAlignment="1">
      <alignment horizontal="center"/>
    </xf>
    <xf numFmtId="165" fontId="12" fillId="0" borderId="0" xfId="0" applyNumberFormat="1" applyFont="1" applyAlignment="1">
      <alignment horizontal="right" indent="2"/>
    </xf>
    <xf numFmtId="167" fontId="12" fillId="0" borderId="0" xfId="0" applyNumberFormat="1" applyFont="1" applyAlignment="1">
      <alignment horizontal="right" indent="2"/>
    </xf>
    <xf numFmtId="9" fontId="12" fillId="0" borderId="0" xfId="16" applyFont="1" applyAlignment="1">
      <alignment horizontal="center"/>
    </xf>
    <xf numFmtId="0" fontId="12" fillId="0" borderId="0" xfId="0" applyFont="1" applyAlignment="1">
      <alignment horizontal="left" indent="3"/>
    </xf>
    <xf numFmtId="0" fontId="11" fillId="4" borderId="0" xfId="11" applyFont="1" applyFill="1" applyBorder="1" applyAlignment="1">
      <alignment horizontal="left" vertical="center" wrapText="1"/>
    </xf>
    <xf numFmtId="0" fontId="11" fillId="4" borderId="0" xfId="11" applyFont="1" applyFill="1" applyBorder="1" applyAlignment="1">
      <alignment vertical="center" wrapText="1"/>
    </xf>
    <xf numFmtId="0" fontId="11" fillId="4" borderId="0" xfId="13" applyFont="1" applyFill="1" applyBorder="1" applyAlignment="1">
      <alignment vertical="center" wrapText="1"/>
    </xf>
    <xf numFmtId="0" fontId="11" fillId="4" borderId="0" xfId="0" applyFont="1" applyFill="1" applyAlignment="1">
      <alignment vertical="center"/>
    </xf>
    <xf numFmtId="0" fontId="13" fillId="0" borderId="0" xfId="4" applyFont="1"/>
    <xf numFmtId="0" fontId="14" fillId="0" borderId="0" xfId="4" applyFont="1"/>
    <xf numFmtId="0" fontId="15" fillId="0" borderId="0" xfId="0" applyFont="1"/>
    <xf numFmtId="0" fontId="16" fillId="0" borderId="0" xfId="5" applyFont="1"/>
    <xf numFmtId="0" fontId="17" fillId="0" borderId="0" xfId="6" applyFont="1">
      <alignment horizontal="left"/>
    </xf>
    <xf numFmtId="165" fontId="17" fillId="0" borderId="0" xfId="7" applyFont="1" applyAlignment="1">
      <alignment horizontal="left"/>
    </xf>
    <xf numFmtId="0" fontId="9" fillId="4" borderId="0" xfId="0" applyFont="1" applyFill="1" applyBorder="1" applyAlignment="1">
      <alignment horizontal="left" indent="1"/>
    </xf>
    <xf numFmtId="0" fontId="9" fillId="4" borderId="0" xfId="0" applyFont="1" applyFill="1" applyBorder="1"/>
    <xf numFmtId="166" fontId="9" fillId="4" borderId="0" xfId="0" applyNumberFormat="1" applyFont="1" applyFill="1" applyBorder="1" applyAlignment="1">
      <alignment horizontal="center"/>
    </xf>
    <xf numFmtId="165" fontId="9" fillId="4" borderId="0" xfId="0" applyNumberFormat="1" applyFont="1" applyFill="1" applyBorder="1" applyAlignment="1">
      <alignment horizontal="right" indent="2"/>
    </xf>
    <xf numFmtId="2" fontId="9" fillId="4" borderId="0" xfId="0" applyNumberFormat="1" applyFont="1" applyFill="1" applyBorder="1" applyAlignment="1">
      <alignment horizontal="left"/>
    </xf>
    <xf numFmtId="9" fontId="9" fillId="4" borderId="0" xfId="0" applyNumberFormat="1" applyFont="1" applyFill="1" applyBorder="1" applyAlignment="1">
      <alignment horizontal="center"/>
    </xf>
    <xf numFmtId="2" fontId="9" fillId="4" borderId="3" xfId="0" applyNumberFormat="1" applyFont="1" applyFill="1" applyBorder="1" applyAlignment="1">
      <alignment horizontal="left"/>
    </xf>
    <xf numFmtId="165" fontId="9" fillId="4" borderId="3" xfId="0" applyNumberFormat="1" applyFont="1" applyFill="1" applyBorder="1" applyAlignment="1">
      <alignment horizontal="right" indent="2"/>
    </xf>
    <xf numFmtId="0" fontId="18" fillId="4" borderId="0" xfId="0" applyFont="1" applyFill="1"/>
  </cellXfs>
  <cellStyles count="17">
    <cellStyle name="Currency 2" xfId="2"/>
    <cellStyle name="Formula" xfId="12"/>
    <cellStyle name="Formula Label" xfId="13"/>
    <cellStyle name="Formula Total" xfId="14"/>
    <cellStyle name="Good" xfId="8" builtinId="26" customBuiltin="1"/>
    <cellStyle name="Heading 1" xfId="4" builtinId="16" customBuiltin="1"/>
    <cellStyle name="Heading 2" xfId="5" builtinId="17" customBuiltin="1"/>
    <cellStyle name="Heading 3" xfId="6" builtinId="18" customBuiltin="1"/>
    <cellStyle name="Input Total" xfId="15"/>
    <cellStyle name="Money" xfId="7"/>
    <cellStyle name="Normal" xfId="0" builtinId="0" customBuiltin="1"/>
    <cellStyle name="Normal 2" xfId="1"/>
    <cellStyle name="Percent" xfId="16" builtinId="5"/>
    <cellStyle name="Percent 2" xfId="3"/>
    <cellStyle name="Table Header" xfId="11"/>
    <cellStyle name="Threshold" xfId="10"/>
    <cellStyle name="Threshold Label" xfId="9"/>
  </cellStyles>
  <dxfs count="47">
    <dxf>
      <font>
        <b/>
        <i val="0"/>
        <strike val="0"/>
        <outline val="0"/>
        <shadow val="0"/>
        <u val="none"/>
        <vertAlign val="baseline"/>
        <sz val="9"/>
        <color theme="0"/>
        <name val="Century Gothic"/>
        <family val="2"/>
        <scheme val="minor"/>
      </font>
      <fill>
        <patternFill>
          <fgColor indexed="64"/>
          <bgColor theme="1"/>
        </patternFill>
      </fill>
    </dxf>
    <dxf>
      <font>
        <b/>
        <i val="0"/>
        <strike val="0"/>
        <condense val="0"/>
        <extend val="0"/>
        <outline val="0"/>
        <shadow val="0"/>
        <u val="none"/>
        <vertAlign val="baseline"/>
        <sz val="9"/>
        <color theme="0"/>
        <name val="Century Gothic"/>
        <family val="2"/>
        <scheme val="minor"/>
      </font>
      <numFmt numFmtId="165" formatCode="&quot;$&quot;#,##0.00"/>
      <fill>
        <patternFill patternType="solid">
          <fgColor indexed="64"/>
          <bgColor theme="1"/>
        </patternFill>
      </fill>
      <alignment horizontal="right" vertical="bottom" textRotation="0" wrapText="0" indent="2"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165" formatCode="&quot;$&quot;#,##0.00"/>
      <fill>
        <patternFill patternType="solid">
          <fgColor indexed="64"/>
          <bgColor theme="1"/>
        </patternFill>
      </fill>
      <alignment horizontal="right" vertical="bottom" textRotation="0" wrapText="0" indent="2"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165" formatCode="&quot;$&quot;#,##0.00"/>
      <fill>
        <patternFill patternType="solid">
          <fgColor indexed="64"/>
          <bgColor theme="1"/>
        </patternFill>
      </fill>
      <alignment horizontal="right" vertical="bottom" textRotation="0" wrapText="0" indent="2"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165" formatCode="&quot;$&quot;#,##0.00"/>
      <fill>
        <patternFill patternType="solid">
          <fgColor indexed="64"/>
          <bgColor theme="1"/>
        </patternFill>
      </fill>
      <alignment horizontal="right" vertical="bottom" textRotation="0" wrapText="0" indent="2"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165" formatCode="&quot;$&quot;#,##0.00"/>
      <fill>
        <patternFill patternType="solid">
          <fgColor indexed="64"/>
          <bgColor theme="1"/>
        </patternFill>
      </fill>
      <alignment horizontal="right" vertical="bottom" textRotation="0" wrapText="0" indent="2"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2" formatCode="0.00"/>
      <fill>
        <patternFill patternType="solid">
          <fgColor indexed="64"/>
          <bgColor theme="1"/>
        </patternFill>
      </fill>
      <alignment horizontal="left" vertical="bottom" textRotation="0" wrapText="0" indent="0" justifyLastLine="0" shrinkToFit="0" readingOrder="0"/>
      <border diagonalUp="0" diagonalDown="0" outline="0">
        <left/>
        <right/>
        <top style="thin">
          <color theme="0"/>
        </top>
        <bottom/>
      </border>
    </dxf>
    <dxf>
      <font>
        <b/>
        <i val="0"/>
        <strike val="0"/>
        <condense val="0"/>
        <extend val="0"/>
        <outline val="0"/>
        <shadow val="0"/>
        <u val="none"/>
        <vertAlign val="baseline"/>
        <sz val="9"/>
        <color theme="0"/>
        <name val="Century Gothic"/>
        <family val="2"/>
        <scheme val="minor"/>
      </font>
      <numFmt numFmtId="165" formatCode="&quot;$&quot;#,##0.00"/>
      <fill>
        <patternFill patternType="none">
          <fgColor indexed="64"/>
          <bgColor theme="1"/>
        </patternFill>
      </fill>
      <alignment horizontal="right" vertical="bottom" textRotation="0" wrapText="0" indent="2" justifyLastLine="0" shrinkToFit="0" readingOrder="0"/>
    </dxf>
    <dxf>
      <font>
        <b/>
        <i val="0"/>
        <strike val="0"/>
        <condense val="0"/>
        <extend val="0"/>
        <outline val="0"/>
        <shadow val="0"/>
        <u val="none"/>
        <vertAlign val="baseline"/>
        <sz val="9"/>
        <color theme="0"/>
        <name val="Century Gothic"/>
        <family val="2"/>
        <scheme val="minor"/>
      </font>
      <numFmt numFmtId="165" formatCode="&quot;$&quot;#,##0.00"/>
      <fill>
        <patternFill patternType="none">
          <fgColor indexed="64"/>
          <bgColor theme="1"/>
        </patternFill>
      </fill>
      <alignment horizontal="right" vertical="bottom" textRotation="0" wrapText="0" indent="2" justifyLastLine="0" shrinkToFit="0" readingOrder="0"/>
    </dxf>
    <dxf>
      <font>
        <b/>
        <i val="0"/>
        <strike val="0"/>
        <condense val="0"/>
        <extend val="0"/>
        <outline val="0"/>
        <shadow val="0"/>
        <u val="none"/>
        <vertAlign val="baseline"/>
        <sz val="9"/>
        <color theme="0"/>
        <name val="Century Gothic"/>
        <family val="2"/>
        <scheme val="minor"/>
      </font>
      <numFmt numFmtId="13" formatCode="0%"/>
      <fill>
        <patternFill patternType="none">
          <fgColor indexed="64"/>
          <bgColor theme="1"/>
        </patternFill>
      </fill>
      <alignment horizontal="center" vertical="bottom" textRotation="0" wrapText="0" indent="0" justifyLastLine="0" shrinkToFit="0" readingOrder="0"/>
    </dxf>
    <dxf>
      <font>
        <b/>
        <i val="0"/>
        <strike val="0"/>
        <condense val="0"/>
        <extend val="0"/>
        <outline val="0"/>
        <shadow val="0"/>
        <u val="none"/>
        <vertAlign val="baseline"/>
        <sz val="9"/>
        <color theme="0"/>
        <name val="Century Gothic"/>
        <family val="2"/>
        <scheme val="minor"/>
      </font>
      <numFmt numFmtId="2" formatCode="0.00"/>
      <fill>
        <patternFill patternType="none">
          <fgColor indexed="64"/>
          <bgColor theme="1"/>
        </patternFill>
      </fill>
      <alignment horizontal="left" vertical="bottom" textRotation="0" wrapText="0" indent="0" justifyLastLine="0" shrinkToFit="0" readingOrder="0"/>
    </dxf>
    <dxf>
      <font>
        <b/>
        <i val="0"/>
        <strike val="0"/>
        <condense val="0"/>
        <extend val="0"/>
        <outline val="0"/>
        <shadow val="0"/>
        <u val="none"/>
        <vertAlign val="baseline"/>
        <sz val="9"/>
        <color theme="0"/>
        <name val="Century Gothic"/>
        <family val="2"/>
        <scheme val="minor"/>
      </font>
      <fill>
        <patternFill patternType="none">
          <fgColor indexed="64"/>
          <bgColor theme="1"/>
        </patternFill>
      </fill>
    </dxf>
    <dxf>
      <font>
        <b/>
        <i val="0"/>
        <strike val="0"/>
        <condense val="0"/>
        <extend val="0"/>
        <outline val="0"/>
        <shadow val="0"/>
        <u val="none"/>
        <vertAlign val="baseline"/>
        <sz val="9"/>
        <color theme="0"/>
        <name val="Century Gothic"/>
        <family val="2"/>
        <scheme val="minor"/>
      </font>
      <numFmt numFmtId="165" formatCode="&quot;$&quot;#,##0.00"/>
      <fill>
        <patternFill patternType="none">
          <fgColor indexed="64"/>
          <bgColor theme="1"/>
        </patternFill>
      </fill>
      <alignment horizontal="right" vertical="bottom" textRotation="0" wrapText="0" indent="2" justifyLastLine="0" shrinkToFit="0" readingOrder="0"/>
    </dxf>
    <dxf>
      <font>
        <b/>
        <i val="0"/>
        <strike val="0"/>
        <condense val="0"/>
        <extend val="0"/>
        <outline val="0"/>
        <shadow val="0"/>
        <u val="none"/>
        <vertAlign val="baseline"/>
        <sz val="9"/>
        <color theme="0"/>
        <name val="Century Gothic"/>
        <family val="2"/>
        <scheme val="minor"/>
      </font>
      <numFmt numFmtId="165" formatCode="&quot;$&quot;#,##0.00"/>
      <fill>
        <patternFill patternType="none">
          <fgColor indexed="64"/>
          <bgColor theme="1"/>
        </patternFill>
      </fill>
      <alignment horizontal="right" vertical="bottom" textRotation="0" wrapText="0" indent="2" justifyLastLine="0" shrinkToFit="0" readingOrder="0"/>
    </dxf>
    <dxf>
      <font>
        <b/>
        <i val="0"/>
        <strike val="0"/>
        <condense val="0"/>
        <extend val="0"/>
        <outline val="0"/>
        <shadow val="0"/>
        <u val="none"/>
        <vertAlign val="baseline"/>
        <sz val="9"/>
        <color theme="0"/>
        <name val="Century Gothic"/>
        <family val="2"/>
        <scheme val="minor"/>
      </font>
      <numFmt numFmtId="166" formatCode="0.0"/>
      <fill>
        <patternFill patternType="none">
          <fgColor indexed="64"/>
          <bgColor theme="1"/>
        </patternFill>
      </fill>
      <alignment horizontal="center" vertical="bottom" textRotation="0" wrapText="0" indent="0" justifyLastLine="0" shrinkToFit="0" readingOrder="0"/>
    </dxf>
    <dxf>
      <font>
        <b/>
        <i val="0"/>
        <strike val="0"/>
        <condense val="0"/>
        <extend val="0"/>
        <outline val="0"/>
        <shadow val="0"/>
        <u val="none"/>
        <vertAlign val="baseline"/>
        <sz val="9"/>
        <color theme="0"/>
        <name val="Century Gothic"/>
        <family val="2"/>
        <scheme val="minor"/>
      </font>
      <fill>
        <patternFill patternType="none">
          <fgColor indexed="64"/>
          <bgColor theme="1"/>
        </patternFill>
      </fill>
    </dxf>
    <dxf>
      <font>
        <b/>
        <i val="0"/>
        <strike val="0"/>
        <condense val="0"/>
        <extend val="0"/>
        <outline val="0"/>
        <shadow val="0"/>
        <u val="none"/>
        <vertAlign val="baseline"/>
        <sz val="9"/>
        <color theme="0"/>
        <name val="Century Gothic"/>
        <family val="2"/>
        <scheme val="minor"/>
      </font>
      <fill>
        <patternFill patternType="none">
          <fgColor indexed="64"/>
          <bgColor theme="1"/>
        </patternFill>
      </fill>
    </dxf>
    <dxf>
      <font>
        <b/>
        <i val="0"/>
        <strike val="0"/>
        <condense val="0"/>
        <extend val="0"/>
        <outline val="0"/>
        <shadow val="0"/>
        <u val="none"/>
        <vertAlign val="baseline"/>
        <sz val="9"/>
        <color theme="0"/>
        <name val="Century Gothic"/>
        <family val="2"/>
        <scheme val="minor"/>
      </font>
      <fill>
        <patternFill patternType="none">
          <fgColor indexed="64"/>
          <bgColor theme="1"/>
        </patternFill>
      </fill>
    </dxf>
    <dxf>
      <font>
        <b/>
        <i val="0"/>
        <strike val="0"/>
        <condense val="0"/>
        <extend val="0"/>
        <outline val="0"/>
        <shadow val="0"/>
        <u val="none"/>
        <vertAlign val="baseline"/>
        <sz val="9"/>
        <color theme="0"/>
        <name val="Century Gothic"/>
        <family val="2"/>
        <scheme val="minor"/>
      </font>
      <fill>
        <patternFill patternType="none">
          <fgColor indexed="64"/>
          <bgColor theme="1"/>
        </patternFill>
      </fill>
    </dxf>
    <dxf>
      <font>
        <b/>
        <i val="0"/>
        <strike val="0"/>
        <condense val="0"/>
        <extend val="0"/>
        <outline val="0"/>
        <shadow val="0"/>
        <u val="none"/>
        <vertAlign val="baseline"/>
        <sz val="9"/>
        <color theme="0"/>
        <name val="Century Gothic"/>
        <family val="2"/>
        <scheme val="minor"/>
      </font>
      <fill>
        <patternFill patternType="none">
          <fgColor indexed="64"/>
          <bgColor theme="1"/>
        </patternFill>
      </fill>
      <alignment horizontal="left" vertical="bottom" textRotation="0" wrapText="0" indent="1" justifyLastLine="0" shrinkToFit="0" readingOrder="0"/>
    </dxf>
    <dxf>
      <font>
        <b/>
        <family val="2"/>
      </font>
      <fill>
        <patternFill>
          <fgColor indexed="64"/>
          <bgColor theme="1"/>
        </patternFill>
      </fill>
      <alignment horizontal="general" vertical="center" textRotation="0" wrapText="1" indent="0" justifyLastLine="0" shrinkToFit="0" readingOrder="0"/>
    </dxf>
    <dxf>
      <font>
        <strike val="0"/>
        <outline val="0"/>
        <shadow val="0"/>
        <u val="none"/>
        <vertAlign val="baseline"/>
        <sz val="9"/>
        <color theme="1" tint="0.34998626667073579"/>
        <name val="Century Gothic"/>
        <scheme val="minor"/>
      </font>
    </dxf>
    <dxf>
      <fill>
        <patternFill>
          <bgColor theme="0" tint="-0.14996795556505021"/>
        </patternFill>
      </fill>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0" formatCode="General"/>
      <alignment horizontal="left" vertical="bottom" textRotation="0" wrapText="0" indent="0"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alignment horizontal="center" vertical="bottom" textRotation="0" wrapText="0" indent="0" justifyLastLine="0" shrinkToFit="0" readingOrder="0"/>
    </dxf>
    <dxf>
      <font>
        <strike val="0"/>
        <outline val="0"/>
        <shadow val="0"/>
        <u val="none"/>
        <vertAlign val="baseline"/>
        <sz val="9"/>
        <color theme="1" tint="0.34998626667073579"/>
        <name val="Century Gothic"/>
        <scheme val="minor"/>
      </font>
      <alignment horizontal="left" vertical="bottom" textRotation="0" wrapText="0" indent="0" justifyLastLine="0" shrinkToFit="0" readingOrder="0"/>
    </dxf>
    <dxf>
      <font>
        <strike val="0"/>
        <outline val="0"/>
        <shadow val="0"/>
        <u val="none"/>
        <vertAlign val="baseline"/>
        <sz val="9"/>
        <color theme="1" tint="0.34998626667073579"/>
        <name val="Century Gothic"/>
        <scheme val="minor"/>
      </font>
      <numFmt numFmtId="167" formatCode="mm/dd/yyyy"/>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strike val="0"/>
        <outline val="0"/>
        <shadow val="0"/>
        <u val="none"/>
        <vertAlign val="baseline"/>
        <sz val="9"/>
        <color theme="1" tint="0.34998626667073579"/>
        <name val="Century Gothic"/>
        <scheme val="minor"/>
      </font>
      <numFmt numFmtId="165" formatCode="&quot;$&quot;#,##0.00"/>
      <alignment horizontal="right" vertical="bottom" textRotation="0" wrapText="0" indent="2" justifyLastLine="0" shrinkToFit="0" readingOrder="0"/>
    </dxf>
    <dxf>
      <font>
        <b val="0"/>
        <i val="0"/>
        <strike val="0"/>
        <condense val="0"/>
        <extend val="0"/>
        <outline val="0"/>
        <shadow val="0"/>
        <u val="none"/>
        <vertAlign val="baseline"/>
        <sz val="9"/>
        <color theme="1" tint="0.34998626667073579"/>
        <name val="Century Gothic"/>
        <scheme val="minor"/>
      </font>
      <alignment horizontal="center" vertical="bottom" textRotation="0" wrapText="0" indent="0" justifyLastLine="0" shrinkToFit="0" readingOrder="0"/>
    </dxf>
    <dxf>
      <font>
        <b val="0"/>
        <i val="0"/>
        <strike val="0"/>
        <condense val="0"/>
        <extend val="0"/>
        <outline val="0"/>
        <shadow val="0"/>
        <u val="none"/>
        <vertAlign val="baseline"/>
        <sz val="9"/>
        <color theme="1" tint="0.34998626667073579"/>
        <name val="Century Gothic"/>
        <scheme val="minor"/>
      </font>
      <alignment horizontal="left" vertical="bottom" textRotation="0" wrapText="0" indent="0" justifyLastLine="0" shrinkToFit="0" readingOrder="0"/>
    </dxf>
    <dxf>
      <font>
        <b val="0"/>
        <i val="0"/>
        <strike val="0"/>
        <condense val="0"/>
        <extend val="0"/>
        <outline val="0"/>
        <shadow val="0"/>
        <u val="none"/>
        <vertAlign val="baseline"/>
        <sz val="9"/>
        <color theme="1" tint="0.34998626667073579"/>
        <name val="Century Gothic"/>
        <scheme val="minor"/>
      </font>
      <alignment horizontal="left" vertical="bottom" textRotation="0" wrapText="0" indent="0" justifyLastLine="0" shrinkToFit="0" readingOrder="0"/>
    </dxf>
    <dxf>
      <font>
        <b val="0"/>
        <i val="0"/>
        <strike val="0"/>
        <condense val="0"/>
        <extend val="0"/>
        <outline val="0"/>
        <shadow val="0"/>
        <u val="none"/>
        <vertAlign val="baseline"/>
        <sz val="9"/>
        <color theme="1" tint="0.34998626667073579"/>
        <name val="Century Gothic"/>
        <scheme val="minor"/>
      </font>
      <alignment horizontal="left" vertical="bottom" textRotation="0" wrapText="0" indent="0" justifyLastLine="0" shrinkToFit="0" readingOrder="0"/>
    </dxf>
    <dxf>
      <font>
        <b val="0"/>
        <i val="0"/>
        <strike val="0"/>
        <condense val="0"/>
        <extend val="0"/>
        <outline val="0"/>
        <shadow val="0"/>
        <u val="none"/>
        <vertAlign val="baseline"/>
        <sz val="9"/>
        <color theme="1" tint="0.34998626667073579"/>
        <name val="Century Gothic"/>
        <scheme val="minor"/>
      </font>
      <alignment horizontal="left" vertical="bottom" textRotation="0" wrapText="0" indent="0" justifyLastLine="0" shrinkToFit="0" readingOrder="0"/>
    </dxf>
    <dxf>
      <font>
        <b val="0"/>
        <i val="0"/>
        <strike val="0"/>
        <outline val="0"/>
        <shadow val="0"/>
        <u val="none"/>
        <vertAlign val="baseline"/>
        <sz val="9"/>
        <color theme="1" tint="0.34998626667073579"/>
        <name val="Century Gothic"/>
        <scheme val="minor"/>
      </font>
      <alignment horizontal="left" vertical="bottom" textRotation="0" wrapText="0" relativeIndent="1" justifyLastLine="0" shrinkToFit="0" readingOrder="0"/>
    </dxf>
    <dxf>
      <font>
        <b/>
        <i val="0"/>
        <sz val="10"/>
        <color theme="4" tint="-0.24994659260841701"/>
        <name val="Century Gothic"/>
        <scheme val="minor"/>
      </font>
      <fill>
        <patternFill patternType="solid">
          <bgColor theme="0"/>
        </patternFill>
      </fill>
      <border diagonalUp="0" diagonalDown="0">
        <left/>
        <right/>
        <top/>
        <bottom style="thin">
          <color theme="0" tint="-0.14996795556505021"/>
        </bottom>
        <vertical/>
        <horizontal/>
      </border>
    </dxf>
    <dxf>
      <font>
        <sz val="10"/>
        <color theme="1"/>
      </font>
      <fill>
        <patternFill patternType="solid">
          <bgColor theme="0"/>
        </patternFill>
      </fill>
      <border diagonalUp="0" diagonalDown="0">
        <left/>
        <right/>
        <top/>
        <bottom/>
        <vertical/>
        <horizontal/>
      </border>
    </dxf>
    <dxf>
      <fill>
        <patternFill patternType="solid">
          <fgColor theme="4"/>
          <bgColor theme="4"/>
        </patternFill>
      </fill>
      <border diagonalUp="0" diagonalDown="0">
        <left/>
        <right/>
        <top/>
        <bottom/>
        <vertical/>
        <horizontal/>
      </border>
    </dxf>
    <dxf>
      <font>
        <b/>
        <i val="0"/>
        <strike val="0"/>
        <color theme="0"/>
      </font>
      <fill>
        <patternFill patternType="solid">
          <fgColor theme="4"/>
          <bgColor theme="4"/>
        </patternFill>
      </fill>
      <border diagonalUp="0" diagonalDown="0">
        <left/>
        <right/>
        <top/>
        <bottom/>
        <vertical/>
        <horizontal/>
      </border>
    </dxf>
    <dxf>
      <font>
        <b val="0"/>
        <i val="0"/>
        <strike val="0"/>
        <color theme="1" tint="0.34998626667073579"/>
      </font>
      <fill>
        <patternFill patternType="none">
          <fgColor indexed="64"/>
          <bgColor auto="1"/>
        </patternFill>
      </fill>
      <border diagonalUp="0" diagonalDown="0">
        <left/>
        <right/>
        <top/>
        <bottom/>
        <vertical/>
        <horizontal style="thin">
          <color theme="0" tint="-0.14993743705557422"/>
        </horizontal>
      </border>
    </dxf>
  </dxfs>
  <tableStyles count="2" defaultTableStyle="Custom Table Style" defaultPivotStyle="PivotStyleLight16">
    <tableStyle name="Custom Table Style" pivot="0" count="3">
      <tableStyleElement type="wholeTable" dxfId="46"/>
      <tableStyleElement type="headerRow" dxfId="45"/>
      <tableStyleElement type="totalRow" dxfId="44"/>
    </tableStyle>
    <tableStyle name="Equipment List" pivot="0" table="0" count="10">
      <tableStyleElement type="wholeTable" dxfId="43"/>
      <tableStyleElement type="headerRow" dxfId="42"/>
    </tableStyle>
  </tableStyles>
  <extLst>
    <ext xmlns:x14="http://schemas.microsoft.com/office/spreadsheetml/2009/9/main" uri="{46F421CA-312F-682f-3DD2-61675219B42D}">
      <x14:dxfs count="8">
        <dxf>
          <font>
            <b val="0"/>
            <i val="0"/>
            <sz val="10"/>
            <color theme="0" tint="-0.499984740745262"/>
            <name val="Century Gothic"/>
            <scheme val="minor"/>
          </font>
          <fill>
            <patternFill patternType="solid">
              <fgColor auto="1"/>
              <bgColor theme="0"/>
            </patternFill>
          </fill>
          <border>
            <left style="medium">
              <color theme="0" tint="-0.24994659260841701"/>
            </left>
            <right style="medium">
              <color theme="0" tint="-0.24994659260841701"/>
            </right>
            <top style="medium">
              <color theme="0" tint="-0.24994659260841701"/>
            </top>
            <bottom style="medium">
              <color theme="0" tint="-0.24994659260841701"/>
            </bottom>
            <vertical/>
            <horizontal/>
          </border>
        </dxf>
        <dxf>
          <font>
            <b val="0"/>
            <i val="0"/>
            <sz val="10"/>
            <color theme="4"/>
            <name val="Century Gothic"/>
            <scheme val="minor"/>
          </font>
          <fill>
            <patternFill patternType="solid">
              <fgColor auto="1"/>
              <bgColor theme="0"/>
            </patternFill>
          </fill>
          <border>
            <left style="medium">
              <color theme="4"/>
            </left>
            <right style="medium">
              <color theme="4"/>
            </right>
            <top style="medium">
              <color theme="4"/>
            </top>
            <bottom style="medium">
              <color theme="4"/>
            </bottom>
            <vertical/>
            <horizontal/>
          </border>
        </dxf>
        <dxf>
          <font>
            <b val="0"/>
            <i val="0"/>
            <sz val="10"/>
            <color theme="4"/>
            <name val="Century Gothic"/>
            <scheme val="minor"/>
          </font>
          <fill>
            <patternFill patternType="solid">
              <fgColor auto="1"/>
              <bgColor theme="0"/>
            </patternFill>
          </fill>
          <border>
            <left style="medium">
              <color theme="4"/>
            </left>
            <right style="medium">
              <color theme="4"/>
            </right>
            <top style="medium">
              <color theme="4"/>
            </top>
            <bottom style="medium">
              <color theme="4"/>
            </bottom>
            <vertical/>
            <horizontal/>
          </border>
        </dxf>
        <dxf>
          <font>
            <b val="0"/>
            <i val="0"/>
            <sz val="10"/>
            <color theme="4"/>
            <name val="Century Gothic"/>
            <scheme val="minor"/>
          </font>
          <fill>
            <patternFill patternType="solid">
              <fgColor auto="1"/>
              <bgColor theme="0"/>
            </patternFill>
          </fill>
          <border>
            <left style="medium">
              <color theme="4"/>
            </left>
            <right style="medium">
              <color theme="4"/>
            </right>
            <top style="medium">
              <color theme="4"/>
            </top>
            <bottom style="medium">
              <color theme="4"/>
            </bottom>
            <vertical/>
            <horizontal/>
          </border>
        </dxf>
        <dxf>
          <font>
            <b val="0"/>
            <i val="0"/>
            <sz val="10"/>
            <color theme="0" tint="-0.499984740745262"/>
            <name val="Century Gothic"/>
            <scheme val="minor"/>
          </font>
          <fill>
            <patternFill patternType="solid">
              <fgColor auto="1"/>
              <bgColor theme="0" tint="-0.14993743705557422"/>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b val="0"/>
            <i val="0"/>
            <sz val="10"/>
            <color theme="0"/>
            <name val="Century Gothic"/>
            <scheme val="minor"/>
          </font>
          <fill>
            <patternFill patternType="solid">
              <fgColor theme="6" tint="0.59999389629810485"/>
              <bgColor theme="4"/>
            </patternFill>
          </fill>
          <border>
            <left style="thin">
              <color theme="4"/>
            </left>
            <right style="thin">
              <color theme="4"/>
            </right>
            <top style="thin">
              <color theme="4"/>
            </top>
            <bottom style="thin">
              <color theme="4"/>
            </bottom>
            <vertical/>
            <horizontal/>
          </border>
        </dxf>
        <dxf>
          <font>
            <b val="0"/>
            <i val="0"/>
            <sz val="10"/>
            <color theme="0" tint="-0.499984740745262"/>
            <name val="Century Gothic"/>
            <scheme val="minor"/>
          </font>
          <fill>
            <patternFill patternType="solid">
              <fgColor rgb="FFFFFFFF"/>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b val="0"/>
            <i val="0"/>
            <sz val="10"/>
            <color theme="4" tint="-0.24994659260841701"/>
            <name val="Century Gothic"/>
            <scheme val="minor"/>
          </font>
          <fill>
            <patternFill patternType="solid">
              <fgColor rgb="FFFFFFFF"/>
              <bgColor theme="4" tint="0.59996337778862885"/>
            </patternFill>
          </fill>
          <border>
            <left style="thin">
              <color theme="4" tint="0.59996337778862885"/>
            </left>
            <right style="thin">
              <color theme="4" tint="0.59996337778862885"/>
            </right>
            <top style="thin">
              <color theme="4" tint="0.59996337778862885"/>
            </top>
            <bottom style="thin">
              <color theme="4" tint="0.59996337778862885"/>
            </bottom>
            <vertical/>
            <horizontal/>
          </border>
        </dxf>
      </x14:dxfs>
    </ext>
    <ext xmlns:x14="http://schemas.microsoft.com/office/spreadsheetml/2009/9/main" uri="{EB79DEF2-80B8-43e5-95BD-54CBDDF9020C}">
      <x14:slicerStyles defaultSlicerStyle="Equipment List">
        <x14:slicerStyle name="Equipment List">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microsoft.com/office/2007/relationships/slicerCache" Target="slicerCaches/slicerCache9.xml"/><Relationship Id="rId18" Type="http://schemas.openxmlformats.org/officeDocument/2006/relationships/customXml" Target="../customXml/item1.xml"/><Relationship Id="rId3" Type="http://schemas.openxmlformats.org/officeDocument/2006/relationships/worksheet" Target="worksheets/sheet3.xml"/><Relationship Id="rId7" Type="http://schemas.microsoft.com/office/2007/relationships/slicerCache" Target="slicerCaches/slicerCache3.xml"/><Relationship Id="rId12" Type="http://schemas.microsoft.com/office/2007/relationships/slicerCache" Target="slicerCaches/slicerCache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microsoft.com/office/2007/relationships/slicerCache" Target="slicerCaches/slicerCache2.xml"/><Relationship Id="rId11" Type="http://schemas.microsoft.com/office/2007/relationships/slicerCache" Target="slicerCaches/slicerCache7.xml"/><Relationship Id="rId5" Type="http://schemas.microsoft.com/office/2007/relationships/slicerCache" Target="slicerCaches/slicerCache1.xml"/><Relationship Id="rId15" Type="http://schemas.openxmlformats.org/officeDocument/2006/relationships/styles" Target="styles.xml"/><Relationship Id="rId10" Type="http://schemas.microsoft.com/office/2007/relationships/slicerCache" Target="slicerCaches/slicerCache6.xml"/><Relationship Id="rId4" Type="http://schemas.openxmlformats.org/officeDocument/2006/relationships/pivotCacheDefinition" Target="pivotCache/pivotCacheDefinition1.xml"/><Relationship Id="rId9" Type="http://schemas.microsoft.com/office/2007/relationships/slicerCache" Target="slicerCaches/slicerCache5.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Equipment List'!A1"/></Relationships>
</file>

<file path=xl/drawings/_rels/drawing2.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xdr:from>
      <xdr:col>4</xdr:col>
      <xdr:colOff>57150</xdr:colOff>
      <xdr:row>0</xdr:row>
      <xdr:rowOff>304800</xdr:rowOff>
    </xdr:from>
    <xdr:to>
      <xdr:col>5</xdr:col>
      <xdr:colOff>1142860</xdr:colOff>
      <xdr:row>1</xdr:row>
      <xdr:rowOff>76201</xdr:rowOff>
    </xdr:to>
    <xdr:grpSp>
      <xdr:nvGrpSpPr>
        <xdr:cNvPr id="10" name="Equipment List" descr="Click to view Equipment List." title="Navigation Button - Equipment List">
          <a:hlinkClick xmlns:r="http://schemas.openxmlformats.org/officeDocument/2006/relationships" r:id="rId1" tooltip="Click to view Equipment List"/>
          <a:extLst>
            <a:ext uri="{FF2B5EF4-FFF2-40B4-BE49-F238E27FC236}">
              <a16:creationId xmlns:a16="http://schemas.microsoft.com/office/drawing/2014/main" id="{00000000-0008-0000-0000-00000A000000}"/>
            </a:ext>
          </a:extLst>
        </xdr:cNvPr>
        <xdr:cNvGrpSpPr/>
      </xdr:nvGrpSpPr>
      <xdr:grpSpPr>
        <a:xfrm>
          <a:off x="4410075" y="304800"/>
          <a:ext cx="2457310" cy="342901"/>
          <a:chOff x="5334000" y="533400"/>
          <a:chExt cx="2457310" cy="342901"/>
        </a:xfrm>
      </xdr:grpSpPr>
      <xdr:sp macro="[0]!Sheet1.ShowEquipmentList" textlink="">
        <xdr:nvSpPr>
          <xdr:cNvPr id="16" name="Freeform 6">
            <a:extLst>
              <a:ext uri="{FF2B5EF4-FFF2-40B4-BE49-F238E27FC236}">
                <a16:creationId xmlns:a16="http://schemas.microsoft.com/office/drawing/2014/main" id="{00000000-0008-0000-0000-000010000000}"/>
              </a:ext>
            </a:extLst>
          </xdr:cNvPr>
          <xdr:cNvSpPr>
            <a:spLocks noChangeAspect="1"/>
          </xdr:cNvSpPr>
        </xdr:nvSpPr>
        <xdr:spPr bwMode="auto">
          <a:xfrm>
            <a:off x="7686680" y="657229"/>
            <a:ext cx="57005" cy="114014"/>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1"/>
          </a:solidFill>
          <a:ln w="0">
            <a:noFill/>
            <a:prstDash val="solid"/>
            <a:round/>
            <a:headEnd/>
            <a:tailEnd/>
          </a:ln>
        </xdr:spPr>
      </xdr:sp>
      <xdr:sp macro="[0]!Sheet1.ShowEquipmentList" textlink="">
        <xdr:nvSpPr>
          <xdr:cNvPr id="17" name="Freeform 7">
            <a:extLst>
              <a:ext uri="{FF2B5EF4-FFF2-40B4-BE49-F238E27FC236}">
                <a16:creationId xmlns:a16="http://schemas.microsoft.com/office/drawing/2014/main" id="{00000000-0008-0000-0000-000011000000}"/>
              </a:ext>
            </a:extLst>
          </xdr:cNvPr>
          <xdr:cNvSpPr>
            <a:spLocks noChangeAspect="1"/>
          </xdr:cNvSpPr>
        </xdr:nvSpPr>
        <xdr:spPr bwMode="auto">
          <a:xfrm>
            <a:off x="7734305" y="657229"/>
            <a:ext cx="57005" cy="114014"/>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1"/>
          </a:solidFill>
          <a:ln w="0">
            <a:noFill/>
            <a:prstDash val="solid"/>
            <a:round/>
            <a:headEnd/>
            <a:tailEnd/>
          </a:ln>
        </xdr:spPr>
      </xdr:sp>
      <xdr:sp macro="[0]!Sheet1.ShowEquipmentList" textlink="">
        <xdr:nvSpPr>
          <xdr:cNvPr id="18" name="TextBox 17" descr="&quot;&quot;" title="Equipment List (navigation button)">
            <a:extLst>
              <a:ext uri="{FF2B5EF4-FFF2-40B4-BE49-F238E27FC236}">
                <a16:creationId xmlns:a16="http://schemas.microsoft.com/office/drawing/2014/main" id="{00000000-0008-0000-0000-000012000000}"/>
              </a:ext>
            </a:extLst>
          </xdr:cNvPr>
          <xdr:cNvSpPr txBox="1"/>
        </xdr:nvSpPr>
        <xdr:spPr>
          <a:xfrm>
            <a:off x="5334000" y="533400"/>
            <a:ext cx="2381251"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100">
                <a:ln>
                  <a:noFill/>
                </a:ln>
                <a:solidFill>
                  <a:sysClr val="windowText" lastClr="000000"/>
                </a:solidFill>
                <a:latin typeface="+mn-lt"/>
              </a:rPr>
              <a:t>Equipment List</a:t>
            </a:r>
            <a:endParaRPr lang="en-US" sz="1100" b="1">
              <a:ln>
                <a:noFill/>
              </a:ln>
              <a:solidFill>
                <a:sysClr val="windowText" lastClr="000000"/>
              </a:solidFill>
              <a:latin typeface="DokChampa" pitchFamily="34" charset="-34"/>
              <a:cs typeface="DokChampa" pitchFamily="34" charset="-34"/>
            </a:endParaRPr>
          </a:p>
        </xdr:txBody>
      </xdr:sp>
    </xdr:grpSp>
    <xdr:clientData fPrintsWithSheet="0"/>
  </xdr:twoCellAnchor>
  <xdr:twoCellAnchor>
    <xdr:from>
      <xdr:col>0</xdr:col>
      <xdr:colOff>209550</xdr:colOff>
      <xdr:row>3</xdr:row>
      <xdr:rowOff>9525</xdr:rowOff>
    </xdr:from>
    <xdr:to>
      <xdr:col>2</xdr:col>
      <xdr:colOff>161925</xdr:colOff>
      <xdr:row>9</xdr:row>
      <xdr:rowOff>219075</xdr:rowOff>
    </xdr:to>
    <mc:AlternateContent xmlns:mc="http://schemas.openxmlformats.org/markup-compatibility/2006" xmlns:a14="http://schemas.microsoft.com/office/drawing/2010/main">
      <mc:Choice Requires="a14">
        <xdr:graphicFrame macro="">
          <xdr:nvGraphicFramePr>
            <xdr:cNvPr id="7" name="Asset" descr="Click to filter Dashboard totals by selected item." title="Assets Slicer">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Asset"/>
            </a:graphicData>
          </a:graphic>
        </xdr:graphicFrame>
      </mc:Choice>
      <mc:Fallback xmlns="">
        <xdr:sp macro="" textlink="">
          <xdr:nvSpPr>
            <xdr:cNvPr id="0" name=""/>
            <xdr:cNvSpPr>
              <a:spLocks noTextEdit="1"/>
            </xdr:cNvSpPr>
          </xdr:nvSpPr>
          <xdr:spPr>
            <a:xfrm>
              <a:off x="209550" y="105727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304800</xdr:colOff>
      <xdr:row>3</xdr:row>
      <xdr:rowOff>9525</xdr:rowOff>
    </xdr:from>
    <xdr:to>
      <xdr:col>3</xdr:col>
      <xdr:colOff>495300</xdr:colOff>
      <xdr:row>9</xdr:row>
      <xdr:rowOff>219075</xdr:rowOff>
    </xdr:to>
    <mc:AlternateContent xmlns:mc="http://schemas.openxmlformats.org/markup-compatibility/2006" xmlns:a14="http://schemas.microsoft.com/office/drawing/2010/main">
      <mc:Choice Requires="a14">
        <xdr:graphicFrame macro="">
          <xdr:nvGraphicFramePr>
            <xdr:cNvPr id="8" name="Item Description&#10;(Make and Model)" descr="Click to filter Dashboard totals by selected item." title="Description Slicer">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microsoft.com/office/drawing/2010/slicer">
              <sle:slicer xmlns:sle="http://schemas.microsoft.com/office/drawing/2010/slicer" name="Item Description&#10;(Make and Model)"/>
            </a:graphicData>
          </a:graphic>
        </xdr:graphicFrame>
      </mc:Choice>
      <mc:Fallback xmlns="">
        <xdr:sp macro="" textlink="">
          <xdr:nvSpPr>
            <xdr:cNvPr id="0" name=""/>
            <xdr:cNvSpPr>
              <a:spLocks noTextEdit="1"/>
            </xdr:cNvSpPr>
          </xdr:nvSpPr>
          <xdr:spPr>
            <a:xfrm>
              <a:off x="1914525" y="105727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3</xdr:col>
      <xdr:colOff>638175</xdr:colOff>
      <xdr:row>3</xdr:row>
      <xdr:rowOff>9525</xdr:rowOff>
    </xdr:from>
    <xdr:to>
      <xdr:col>4</xdr:col>
      <xdr:colOff>828675</xdr:colOff>
      <xdr:row>9</xdr:row>
      <xdr:rowOff>219075</xdr:rowOff>
    </xdr:to>
    <mc:AlternateContent xmlns:mc="http://schemas.openxmlformats.org/markup-compatibility/2006" xmlns:a14="http://schemas.microsoft.com/office/drawing/2010/main">
      <mc:Choice Requires="a14">
        <xdr:graphicFrame macro="">
          <xdr:nvGraphicFramePr>
            <xdr:cNvPr id="9" name="Location" descr="Click to filter Dashboard totals by selected item." title="Location Slicer">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3619500" y="105727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209550</xdr:colOff>
      <xdr:row>10</xdr:row>
      <xdr:rowOff>104775</xdr:rowOff>
    </xdr:from>
    <xdr:to>
      <xdr:col>2</xdr:col>
      <xdr:colOff>161925</xdr:colOff>
      <xdr:row>16</xdr:row>
      <xdr:rowOff>314325</xdr:rowOff>
    </xdr:to>
    <mc:AlternateContent xmlns:mc="http://schemas.openxmlformats.org/markup-compatibility/2006" xmlns:a14="http://schemas.microsoft.com/office/drawing/2010/main">
      <mc:Choice Requires="a14">
        <xdr:graphicFrame macro="">
          <xdr:nvGraphicFramePr>
            <xdr:cNvPr id="11" name="Condition" descr="Click to filter Dashboard totals by selected item." title="Condition Slicer">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209550" y="3009900"/>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304800</xdr:colOff>
      <xdr:row>10</xdr:row>
      <xdr:rowOff>104775</xdr:rowOff>
    </xdr:from>
    <xdr:to>
      <xdr:col>3</xdr:col>
      <xdr:colOff>495300</xdr:colOff>
      <xdr:row>16</xdr:row>
      <xdr:rowOff>314325</xdr:rowOff>
    </xdr:to>
    <mc:AlternateContent xmlns:mc="http://schemas.openxmlformats.org/markup-compatibility/2006" xmlns:a14="http://schemas.microsoft.com/office/drawing/2010/main">
      <mc:Choice Requires="a14">
        <xdr:graphicFrame macro="">
          <xdr:nvGraphicFramePr>
            <xdr:cNvPr id="12" name="Vendor" descr="Click to filter Dashboard totals by selected item." title="Vendor Slicer">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microsoft.com/office/drawing/2010/slicer">
              <sle:slicer xmlns:sle="http://schemas.microsoft.com/office/drawing/2010/slicer" name="Vendor"/>
            </a:graphicData>
          </a:graphic>
        </xdr:graphicFrame>
      </mc:Choice>
      <mc:Fallback xmlns="">
        <xdr:sp macro="" textlink="">
          <xdr:nvSpPr>
            <xdr:cNvPr id="0" name=""/>
            <xdr:cNvSpPr>
              <a:spLocks noTextEdit="1"/>
            </xdr:cNvSpPr>
          </xdr:nvSpPr>
          <xdr:spPr>
            <a:xfrm>
              <a:off x="1914525" y="3009900"/>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304800</xdr:colOff>
      <xdr:row>17</xdr:row>
      <xdr:rowOff>104775</xdr:rowOff>
    </xdr:from>
    <xdr:to>
      <xdr:col>3</xdr:col>
      <xdr:colOff>495300</xdr:colOff>
      <xdr:row>24</xdr:row>
      <xdr:rowOff>171450</xdr:rowOff>
    </xdr:to>
    <mc:AlternateContent xmlns:mc="http://schemas.openxmlformats.org/markup-compatibility/2006" xmlns:a14="http://schemas.microsoft.com/office/drawing/2010/main">
      <mc:Choice Requires="a14">
        <xdr:graphicFrame macro="">
          <xdr:nvGraphicFramePr>
            <xdr:cNvPr id="13" name="Years of&#10;Service Left " descr="Click to filter Dashboard totals by selected item." title="Years Left Slicer">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microsoft.com/office/drawing/2010/slicer">
              <sle:slicer xmlns:sle="http://schemas.microsoft.com/office/drawing/2010/slicer" name="Years of&#10;Service Left "/>
            </a:graphicData>
          </a:graphic>
        </xdr:graphicFrame>
      </mc:Choice>
      <mc:Fallback xmlns="">
        <xdr:sp macro="" textlink="">
          <xdr:nvSpPr>
            <xdr:cNvPr id="0" name=""/>
            <xdr:cNvSpPr>
              <a:spLocks noTextEdit="1"/>
            </xdr:cNvSpPr>
          </xdr:nvSpPr>
          <xdr:spPr>
            <a:xfrm>
              <a:off x="1914525" y="496252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209550</xdr:colOff>
      <xdr:row>17</xdr:row>
      <xdr:rowOff>104775</xdr:rowOff>
    </xdr:from>
    <xdr:to>
      <xdr:col>2</xdr:col>
      <xdr:colOff>161925</xdr:colOff>
      <xdr:row>24</xdr:row>
      <xdr:rowOff>171450</xdr:rowOff>
    </xdr:to>
    <mc:AlternateContent xmlns:mc="http://schemas.openxmlformats.org/markup-compatibility/2006" xmlns:a14="http://schemas.microsoft.com/office/drawing/2010/main">
      <mc:Choice Requires="a14">
        <xdr:graphicFrame macro="">
          <xdr:nvGraphicFramePr>
            <xdr:cNvPr id="14" name="Date Purchased&#10;or Leased" descr="Click to filter Dashboard totals by selected item." title="Date Acquired Slicer">
              <a:extLst>
                <a:ext uri="{FF2B5EF4-FFF2-40B4-BE49-F238E27FC236}">
                  <a16:creationId xmlns:a16="http://schemas.microsoft.com/office/drawing/2014/main" id="{00000000-0008-0000-0000-00000E000000}"/>
                </a:ext>
              </a:extLst>
            </xdr:cNvPr>
            <xdr:cNvGraphicFramePr/>
          </xdr:nvGraphicFramePr>
          <xdr:xfrm>
            <a:off x="0" y="0"/>
            <a:ext cx="0" cy="0"/>
          </xdr:xfrm>
          <a:graphic>
            <a:graphicData uri="http://schemas.microsoft.com/office/drawing/2010/slicer">
              <sle:slicer xmlns:sle="http://schemas.microsoft.com/office/drawing/2010/slicer" name="Date Purchased&#10;or Leased"/>
            </a:graphicData>
          </a:graphic>
        </xdr:graphicFrame>
      </mc:Choice>
      <mc:Fallback xmlns="">
        <xdr:sp macro="" textlink="">
          <xdr:nvSpPr>
            <xdr:cNvPr id="0" name=""/>
            <xdr:cNvSpPr>
              <a:spLocks noTextEdit="1"/>
            </xdr:cNvSpPr>
          </xdr:nvSpPr>
          <xdr:spPr>
            <a:xfrm>
              <a:off x="209550" y="496252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3</xdr:col>
      <xdr:colOff>638175</xdr:colOff>
      <xdr:row>17</xdr:row>
      <xdr:rowOff>104775</xdr:rowOff>
    </xdr:from>
    <xdr:to>
      <xdr:col>4</xdr:col>
      <xdr:colOff>828675</xdr:colOff>
      <xdr:row>24</xdr:row>
      <xdr:rowOff>171450</xdr:rowOff>
    </xdr:to>
    <mc:AlternateContent xmlns:mc="http://schemas.openxmlformats.org/markup-compatibility/2006" xmlns:a14="http://schemas.microsoft.com/office/drawing/2010/main">
      <mc:Choice Requires="a14">
        <xdr:graphicFrame macro="">
          <xdr:nvGraphicFramePr>
            <xdr:cNvPr id="15" name="Loan Rate" descr="Click to filter Dashboard totals by selected item." title="Loan Rate Slicer">
              <a:extLst>
                <a:ext uri="{FF2B5EF4-FFF2-40B4-BE49-F238E27FC236}">
                  <a16:creationId xmlns:a16="http://schemas.microsoft.com/office/drawing/2014/main" id="{00000000-0008-0000-0000-00000F000000}"/>
                </a:ext>
              </a:extLst>
            </xdr:cNvPr>
            <xdr:cNvGraphicFramePr/>
          </xdr:nvGraphicFramePr>
          <xdr:xfrm>
            <a:off x="0" y="0"/>
            <a:ext cx="0" cy="0"/>
          </xdr:xfrm>
          <a:graphic>
            <a:graphicData uri="http://schemas.microsoft.com/office/drawing/2010/slicer">
              <sle:slicer xmlns:sle="http://schemas.microsoft.com/office/drawing/2010/slicer" name="Loan Rate"/>
            </a:graphicData>
          </a:graphic>
        </xdr:graphicFrame>
      </mc:Choice>
      <mc:Fallback xmlns="">
        <xdr:sp macro="" textlink="">
          <xdr:nvSpPr>
            <xdr:cNvPr id="0" name=""/>
            <xdr:cNvSpPr>
              <a:spLocks noTextEdit="1"/>
            </xdr:cNvSpPr>
          </xdr:nvSpPr>
          <xdr:spPr>
            <a:xfrm>
              <a:off x="3619500" y="4962525"/>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3</xdr:col>
      <xdr:colOff>638175</xdr:colOff>
      <xdr:row>10</xdr:row>
      <xdr:rowOff>104775</xdr:rowOff>
    </xdr:from>
    <xdr:to>
      <xdr:col>4</xdr:col>
      <xdr:colOff>828675</xdr:colOff>
      <xdr:row>16</xdr:row>
      <xdr:rowOff>314325</xdr:rowOff>
    </xdr:to>
    <mc:AlternateContent xmlns:mc="http://schemas.openxmlformats.org/markup-compatibility/2006" xmlns:a14="http://schemas.microsoft.com/office/drawing/2010/main">
      <mc:Choice Requires="a14">
        <xdr:graphicFrame macro="">
          <xdr:nvGraphicFramePr>
            <xdr:cNvPr id="19" name="Monthly&#10;Payments Left" descr="Click to filter Dashboard totals by selected item." title="Payments Left Slicer">
              <a:extLst>
                <a:ext uri="{FF2B5EF4-FFF2-40B4-BE49-F238E27FC236}">
                  <a16:creationId xmlns:a16="http://schemas.microsoft.com/office/drawing/2014/main" id="{00000000-0008-0000-0000-000013000000}"/>
                </a:ext>
              </a:extLst>
            </xdr:cNvPr>
            <xdr:cNvGraphicFramePr/>
          </xdr:nvGraphicFramePr>
          <xdr:xfrm>
            <a:off x="0" y="0"/>
            <a:ext cx="0" cy="0"/>
          </xdr:xfrm>
          <a:graphic>
            <a:graphicData uri="http://schemas.microsoft.com/office/drawing/2010/slicer">
              <sle:slicer xmlns:sle="http://schemas.microsoft.com/office/drawing/2010/slicer" name="Monthly&#10;Payments Left"/>
            </a:graphicData>
          </a:graphic>
        </xdr:graphicFrame>
      </mc:Choice>
      <mc:Fallback xmlns="">
        <xdr:sp macro="" textlink="">
          <xdr:nvSpPr>
            <xdr:cNvPr id="0" name=""/>
            <xdr:cNvSpPr>
              <a:spLocks noTextEdit="1"/>
            </xdr:cNvSpPr>
          </xdr:nvSpPr>
          <xdr:spPr>
            <a:xfrm>
              <a:off x="3619500" y="3009900"/>
              <a:ext cx="15621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5</xdr:col>
      <xdr:colOff>1</xdr:colOff>
      <xdr:row>0</xdr:row>
      <xdr:rowOff>314325</xdr:rowOff>
    </xdr:from>
    <xdr:to>
      <xdr:col>7</xdr:col>
      <xdr:colOff>679225</xdr:colOff>
      <xdr:row>1</xdr:row>
      <xdr:rowOff>85726</xdr:rowOff>
    </xdr:to>
    <xdr:grpSp>
      <xdr:nvGrpSpPr>
        <xdr:cNvPr id="4" name="Dashboard" descr="&quot;&quot;" title="Dashboard (navigation button)">
          <a:hlinkClick xmlns:r="http://schemas.openxmlformats.org/officeDocument/2006/relationships" r:id="rId1" tooltip="Click to view Dashboard"/>
          <a:extLst>
            <a:ext uri="{FF2B5EF4-FFF2-40B4-BE49-F238E27FC236}">
              <a16:creationId xmlns:a16="http://schemas.microsoft.com/office/drawing/2014/main" id="{00000000-0008-0000-0100-000004000000}"/>
            </a:ext>
          </a:extLst>
        </xdr:cNvPr>
        <xdr:cNvGrpSpPr/>
      </xdr:nvGrpSpPr>
      <xdr:grpSpPr>
        <a:xfrm>
          <a:off x="4495801" y="314325"/>
          <a:ext cx="2203224" cy="342901"/>
          <a:chOff x="5334000" y="533400"/>
          <a:chExt cx="2381251" cy="342901"/>
        </a:xfrm>
      </xdr:grpSpPr>
      <xdr:sp macro="[0]!Sheet2.ShowDashboard" textlink="">
        <xdr:nvSpPr>
          <xdr:cNvPr id="5" name="Freeform 6">
            <a:extLst>
              <a:ext uri="{FF2B5EF4-FFF2-40B4-BE49-F238E27FC236}">
                <a16:creationId xmlns:a16="http://schemas.microsoft.com/office/drawing/2014/main" id="{00000000-0008-0000-0100-000005000000}"/>
              </a:ext>
            </a:extLst>
          </xdr:cNvPr>
          <xdr:cNvSpPr>
            <a:spLocks noChangeAspect="1"/>
          </xdr:cNvSpPr>
        </xdr:nvSpPr>
        <xdr:spPr bwMode="auto">
          <a:xfrm flipH="1">
            <a:off x="6645069" y="657229"/>
            <a:ext cx="57005" cy="114014"/>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1"/>
          </a:solidFill>
          <a:ln w="0">
            <a:noFill/>
            <a:prstDash val="solid"/>
            <a:round/>
            <a:headEnd/>
            <a:tailEnd/>
          </a:ln>
        </xdr:spPr>
      </xdr:sp>
      <xdr:sp macro="[0]!Sheet2.ShowDashboard" textlink="">
        <xdr:nvSpPr>
          <xdr:cNvPr id="6" name="Freeform 7">
            <a:extLst>
              <a:ext uri="{FF2B5EF4-FFF2-40B4-BE49-F238E27FC236}">
                <a16:creationId xmlns:a16="http://schemas.microsoft.com/office/drawing/2014/main" id="{00000000-0008-0000-0100-000006000000}"/>
              </a:ext>
            </a:extLst>
          </xdr:cNvPr>
          <xdr:cNvSpPr>
            <a:spLocks noChangeAspect="1"/>
          </xdr:cNvSpPr>
        </xdr:nvSpPr>
        <xdr:spPr bwMode="auto">
          <a:xfrm flipH="1">
            <a:off x="6702603" y="657229"/>
            <a:ext cx="57005" cy="114014"/>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1"/>
          </a:solidFill>
          <a:ln w="0">
            <a:noFill/>
            <a:prstDash val="solid"/>
            <a:round/>
            <a:headEnd/>
            <a:tailEnd/>
          </a:ln>
        </xdr:spPr>
      </xdr:sp>
      <xdr:sp macro="[0]!Sheet2.ShowDashboard" textlink="">
        <xdr:nvSpPr>
          <xdr:cNvPr id="7" name="TextBox 6" title="Navigation Button Label - Task Detail">
            <a:extLst>
              <a:ext uri="{FF2B5EF4-FFF2-40B4-BE49-F238E27FC236}">
                <a16:creationId xmlns:a16="http://schemas.microsoft.com/office/drawing/2014/main" id="{00000000-0008-0000-0100-000007000000}"/>
              </a:ext>
            </a:extLst>
          </xdr:cNvPr>
          <xdr:cNvSpPr txBox="1"/>
        </xdr:nvSpPr>
        <xdr:spPr>
          <a:xfrm>
            <a:off x="5334000" y="533400"/>
            <a:ext cx="2381251"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100">
                <a:ln>
                  <a:noFill/>
                </a:ln>
                <a:solidFill>
                  <a:sysClr val="windowText" lastClr="000000"/>
                </a:solidFill>
                <a:latin typeface="+mn-lt"/>
              </a:rPr>
              <a:t> Dashboard</a:t>
            </a:r>
            <a:endParaRPr lang="en-US" sz="1100" b="1">
              <a:ln>
                <a:noFill/>
              </a:ln>
              <a:solidFill>
                <a:sysClr val="windowText" lastClr="000000"/>
              </a:solidFill>
              <a:latin typeface="DokChampa" pitchFamily="34" charset="-34"/>
              <a:cs typeface="DokChampa" pitchFamily="34" charset="-34"/>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refreshedDate="42850.711339120367" createdVersion="5" refreshedVersion="6" minRefreshableVersion="3" recordCount="3">
  <cacheSource type="worksheet">
    <worksheetSource name="Equipment"/>
  </cacheSource>
  <cacheFields count="19">
    <cacheField name="Asset or_x000a_Serial Number" numFmtId="0">
      <sharedItems containsSemiMixedTypes="0" containsString="0" containsNumber="1" containsInteger="1" minValue="123" maxValue="345" count="3">
        <n v="123"/>
        <n v="234"/>
        <n v="345"/>
      </sharedItems>
    </cacheField>
    <cacheField name="Item Description_x000a_(Make and Model)" numFmtId="0">
      <sharedItems count="2">
        <s v="Make Model 1"/>
        <s v="Make Model 2"/>
      </sharedItems>
    </cacheField>
    <cacheField name="Location" numFmtId="0">
      <sharedItems count="2">
        <s v="Main branch"/>
        <s v="Branch 1"/>
      </sharedItems>
    </cacheField>
    <cacheField name="Condition" numFmtId="0">
      <sharedItems count="2">
        <s v="Good"/>
        <s v="Fair"/>
      </sharedItems>
    </cacheField>
    <cacheField name="Vendor" numFmtId="0">
      <sharedItems count="2">
        <s v="Local"/>
        <s v="Other"/>
      </sharedItems>
    </cacheField>
    <cacheField name="Years of_x000a_Service Left " numFmtId="0">
      <sharedItems containsSemiMixedTypes="0" containsString="0" containsNumber="1" containsInteger="1" minValue="1" maxValue="5" count="3">
        <n v="5"/>
        <n v="4"/>
        <n v="1"/>
      </sharedItems>
    </cacheField>
    <cacheField name="Initial Value" numFmtId="165">
      <sharedItems containsSemiMixedTypes="0" containsString="0" containsNumber="1" containsInteger="1" minValue="10000" maxValue="30000"/>
    </cacheField>
    <cacheField name="Down Payment" numFmtId="165">
      <sharedItems containsSemiMixedTypes="0" containsString="0" containsNumber="1" containsInteger="1" minValue="1500" maxValue="5000"/>
    </cacheField>
    <cacheField name="Date Purchased_x000a_or Leased" numFmtId="14">
      <sharedItems containsSemiMixedTypes="0" containsNonDate="0" containsDate="1" containsString="0" minDate="2010-09-15T00:00:00" maxDate="2011-03-11T00:00:00" count="3">
        <d v="2011-01-15T00:00:00"/>
        <d v="2011-03-10T00:00:00"/>
        <d v="2010-09-15T00:00:00"/>
      </sharedItems>
    </cacheField>
    <cacheField name="Loan Term_x000a_(Years)" numFmtId="0">
      <sharedItems containsSemiMixedTypes="0" containsString="0" containsNumber="1" containsInteger="1" minValue="3" maxValue="4" count="2">
        <n v="4"/>
        <n v="3"/>
      </sharedItems>
    </cacheField>
    <cacheField name="Loan Rate" numFmtId="9">
      <sharedItems containsSemiMixedTypes="0" containsString="0" containsNumber="1" minValue="7.7499999999999999E-2" maxValue="0.1" count="3">
        <n v="0.1"/>
        <n v="7.7499999999999999E-2"/>
        <n v="0.08"/>
      </sharedItems>
    </cacheField>
    <cacheField name="Monthly_x000a_Operating Costs" numFmtId="165">
      <sharedItems containsSemiMixedTypes="0" containsString="0" containsNumber="1" containsInteger="1" minValue="120" maxValue="285"/>
    </cacheField>
    <cacheField name="Expected Value at End of Contract" numFmtId="165">
      <sharedItems containsSemiMixedTypes="0" containsString="0" containsNumber="1" containsInteger="1" minValue="1000" maxValue="20000"/>
    </cacheField>
    <cacheField name="Monthly_x000a_Payments Left" numFmtId="0">
      <sharedItems containsSemiMixedTypes="0" containsString="0" containsNumber="1" containsInteger="1" minValue="0" maxValue="28" count="4">
        <n v="0"/>
        <n v="18" u="1"/>
        <n v="24" u="1"/>
        <n v="28" u="1"/>
      </sharedItems>
    </cacheField>
    <cacheField name="Monthly Payment" numFmtId="165">
      <sharedItems containsSemiMixedTypes="0" containsString="0" containsNumber="1" minValue="183.09691756126861" maxValue="634.06458586867973"/>
    </cacheField>
    <cacheField name="Total_x000a_Monthly Cost" numFmtId="165">
      <sharedItems containsSemiMixedTypes="0" containsString="0" containsNumber="1" minValue="463.43280007691891" maxValue="834.06458586867973"/>
    </cacheField>
    <cacheField name="Annual Depreciation_x000a_(Straight Line)" numFmtId="165">
      <sharedItems containsSemiMixedTypes="0" containsString="0" containsNumber="1" minValue="2250" maxValue="3166.6666666666665"/>
    </cacheField>
    <cacheField name="Monthly Depreciation_x000a_(Straight Line)" numFmtId="165">
      <sharedItems containsSemiMixedTypes="0" containsString="0" containsNumber="1" minValue="187.5" maxValue="263.88888888888886"/>
    </cacheField>
    <cacheField name="Current Value" numFmtId="165">
      <sharedItems containsSemiMixedTypes="0" containsString="0" containsNumber="1" minValue="-6916.4383561643845" maxValue="14301.369863013697"/>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
  <r>
    <x v="0"/>
    <x v="0"/>
    <x v="0"/>
    <x v="0"/>
    <x v="0"/>
    <x v="0"/>
    <n v="30000"/>
    <n v="5000"/>
    <x v="0"/>
    <x v="0"/>
    <x v="0"/>
    <n v="200"/>
    <n v="20000"/>
    <x v="0"/>
    <n v="634.06458586867973"/>
    <n v="834.06458586867973"/>
    <n v="2500"/>
    <n v="208.33333333333334"/>
    <n v="14301.369863013697"/>
  </r>
  <r>
    <x v="1"/>
    <x v="1"/>
    <x v="0"/>
    <x v="0"/>
    <x v="0"/>
    <x v="1"/>
    <n v="12500"/>
    <n v="1500"/>
    <x v="1"/>
    <x v="1"/>
    <x v="1"/>
    <n v="120"/>
    <n v="3000"/>
    <x v="0"/>
    <n v="343.43280007691891"/>
    <n v="463.43280007691891"/>
    <n v="3166.6666666666665"/>
    <n v="263.88888888888886"/>
    <n v="-6916.4383561643845"/>
  </r>
  <r>
    <x v="2"/>
    <x v="1"/>
    <x v="1"/>
    <x v="1"/>
    <x v="1"/>
    <x v="2"/>
    <n v="10000"/>
    <n v="2500"/>
    <x v="2"/>
    <x v="0"/>
    <x v="2"/>
    <n v="285"/>
    <n v="1000"/>
    <x v="0"/>
    <n v="183.09691756126861"/>
    <n v="468.09691756126858"/>
    <n v="2250"/>
    <n v="187.5"/>
    <n v="-4880.8219178082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itemPrintTitles="1" createdVersion="4" indent="0" outline="1" outlineData="1" multipleFieldFilters="0" chartFormat="1">
  <location ref="B11:H15" firstHeaderRow="0" firstDataRow="1" firstDataCol="1" rowPageCount="6" colPageCount="1"/>
  <pivotFields count="19">
    <pivotField name="Asset" axis="axisRow" showAll="0" defaultSubtotal="0">
      <items count="3">
        <item x="0"/>
        <item x="1"/>
        <item x="2"/>
      </items>
    </pivotField>
    <pivotField axis="axisPage" showAll="0">
      <items count="3">
        <item x="0"/>
        <item x="1"/>
        <item t="default"/>
      </items>
    </pivotField>
    <pivotField axis="axisPage" showAll="0">
      <items count="3">
        <item x="0"/>
        <item x="1"/>
        <item t="default"/>
      </items>
    </pivotField>
    <pivotField axis="axisPage" showAll="0">
      <items count="3">
        <item x="0"/>
        <item x="1"/>
        <item t="default"/>
      </items>
    </pivotField>
    <pivotField axis="axisPage" showAll="0">
      <items count="3">
        <item x="0"/>
        <item x="1"/>
        <item t="default"/>
      </items>
    </pivotField>
    <pivotField axis="axisPage" showAll="0" defaultSubtotal="0">
      <items count="3">
        <item x="2"/>
        <item x="1"/>
        <item x="0"/>
      </items>
    </pivotField>
    <pivotField dataField="1" showAll="0"/>
    <pivotField showAll="0"/>
    <pivotField showAll="0" defaultSubtotal="0">
      <items count="3">
        <item x="2"/>
        <item x="0"/>
        <item x="1"/>
      </items>
    </pivotField>
    <pivotField axis="axisPage" showAll="0">
      <items count="3">
        <item x="1"/>
        <item x="0"/>
        <item t="default"/>
      </items>
    </pivotField>
    <pivotField showAll="0" defaultSubtotal="0">
      <items count="3">
        <item x="1"/>
        <item x="2"/>
        <item x="0"/>
      </items>
    </pivotField>
    <pivotField dataField="1" showAll="0" defaultSubtotal="0"/>
    <pivotField numFmtId="165" showAll="0" defaultSubtotal="0"/>
    <pivotField showAll="0" defaultSubtotal="0">
      <items count="4">
        <item x="0"/>
        <item m="1" x="1"/>
        <item m="1" x="2"/>
        <item m="1" x="3"/>
      </items>
    </pivotField>
    <pivotField dataField="1" showAll="0" defaultSubtotal="0"/>
    <pivotField dataField="1" showAll="0" defaultSubtotal="0"/>
    <pivotField showAll="0" defaultSubtotal="0"/>
    <pivotField dataField="1" showAll="0" defaultSubtotal="0"/>
    <pivotField dataField="1" numFmtId="164" showAll="0"/>
  </pivotFields>
  <rowFields count="1">
    <field x="0"/>
  </rowFields>
  <rowItems count="4">
    <i>
      <x/>
    </i>
    <i>
      <x v="1"/>
    </i>
    <i>
      <x v="2"/>
    </i>
    <i t="grand">
      <x/>
    </i>
  </rowItems>
  <colFields count="1">
    <field x="-2"/>
  </colFields>
  <colItems count="6">
    <i>
      <x/>
    </i>
    <i i="1">
      <x v="1"/>
    </i>
    <i i="2">
      <x v="2"/>
    </i>
    <i i="3">
      <x v="3"/>
    </i>
    <i i="4">
      <x v="4"/>
    </i>
    <i i="5">
      <x v="5"/>
    </i>
  </colItems>
  <pageFields count="6">
    <pageField fld="1" hier="-1"/>
    <pageField fld="2" hier="-1"/>
    <pageField fld="3" hier="-1"/>
    <pageField fld="4" hier="-1"/>
    <pageField fld="5" hier="-1"/>
    <pageField fld="9" hier="-1"/>
  </pageFields>
  <dataFields count="6">
    <dataField name="Count" fld="6" subtotal="count" baseField="0" baseItem="0"/>
    <dataField name="Operating Costs" fld="11" baseField="0" baseItem="1"/>
    <dataField name="Payment Amount" fld="14" baseField="0" baseItem="1"/>
    <dataField name="Total Monthly Cost" fld="15" baseField="0" baseItem="1"/>
    <dataField name="Monthly Depreciation" fld="17" baseField="0" baseItem="1"/>
    <dataField name="Current Value " fld="18" baseField="0" baseItem="0"/>
  </dataField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sset_or_Serial_Number" sourceName="Asset or_x000a_Serial Number">
  <pivotTables>
    <pivotTable tabId="2" name="PivotTable1"/>
  </pivotTables>
  <data>
    <tabular pivotCacheId="2" showMissing="0">
      <items count="3">
        <i x="0" s="1"/>
        <i x="1" s="1"/>
        <i x="2"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Item_Description__Make_and_Model" sourceName="Item Description_x000a_(Make and Model)">
  <pivotTables>
    <pivotTable tabId="2" name="PivotTable1"/>
  </pivotTables>
  <data>
    <tabular pivotCacheId="2" showMissing="0">
      <items count="2">
        <i x="0" s="1"/>
        <i x="1"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Location" sourceName="Location">
  <pivotTables>
    <pivotTable tabId="2" name="PivotTable1"/>
  </pivotTables>
  <data>
    <tabular pivotCacheId="2" showMissing="0">
      <items count="2">
        <i x="1" s="1"/>
        <i x="0" s="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ndition" sourceName="Condition">
  <pivotTables>
    <pivotTable tabId="2" name="PivotTable1"/>
  </pivotTables>
  <data>
    <tabular pivotCacheId="2" showMissing="0">
      <items count="2">
        <i x="1" s="1"/>
        <i x="0" s="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Vendor" sourceName="Vendor">
  <pivotTables>
    <pivotTable tabId="2" name="PivotTable1"/>
  </pivotTables>
  <data>
    <tabular pivotCacheId="2" showMissing="0">
      <items count="2">
        <i x="0" s="1"/>
        <i x="1" s="1"/>
      </items>
    </tabular>
  </data>
  <extLst>
    <x:ext xmlns:x15="http://schemas.microsoft.com/office/spreadsheetml/2010/11/main" uri="{470722E0-AACD-4C17-9CDC-17EF765DBC7E}">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Years_of_Service_Left" sourceName="Years of_x000a_Service Left ">
  <pivotTables>
    <pivotTable tabId="2" name="PivotTable1"/>
  </pivotTables>
  <data>
    <tabular pivotCacheId="2" showMissing="0">
      <items count="3">
        <i x="2" s="1"/>
        <i x="1" s="1"/>
        <i x="0" s="1"/>
      </items>
    </tabular>
  </data>
  <extLs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Date_Purchased_or_Leased" sourceName="Date Purchased_x000a_or Leased">
  <pivotTables>
    <pivotTable tabId="2" name="PivotTable1"/>
  </pivotTables>
  <data>
    <tabular pivotCacheId="2" showMissing="0">
      <items count="3">
        <i x="2" s="1"/>
        <i x="0" s="1"/>
        <i x="1" s="1"/>
      </items>
    </tabular>
  </data>
  <extLst>
    <x:ext xmlns:x15="http://schemas.microsoft.com/office/spreadsheetml/2010/11/main" uri="{470722E0-AACD-4C17-9CDC-17EF765DBC7E}">
      <x15:slicerCacheHideItemsWithNoData/>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Loan_Rate" sourceName="Loan Rate">
  <pivotTables>
    <pivotTable tabId="2" name="PivotTable1"/>
  </pivotTables>
  <data>
    <tabular pivotCacheId="2" showMissing="0">
      <items count="3">
        <i x="1" s="1"/>
        <i x="2" s="1"/>
        <i x="0" s="1"/>
      </items>
    </tabular>
  </data>
  <extLst>
    <x:ext xmlns:x15="http://schemas.microsoft.com/office/spreadsheetml/2010/11/main" uri="{470722E0-AACD-4C17-9CDC-17EF765DBC7E}">
      <x15:slicerCacheHideItemsWithNoData/>
    </x:ext>
  </extLst>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Monthly_Payments_Left" sourceName="Monthly_x000a_Payments Left">
  <pivotTables>
    <pivotTable tabId="2" name="PivotTable1"/>
  </pivotTables>
  <data>
    <tabular pivotCacheId="2" showMissing="0">
      <items count="4">
        <i x="0" s="1"/>
        <i x="1" s="1" nd="1"/>
        <i x="2" s="1" nd="1"/>
        <i x="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sset" cache="Slicer_Asset_or_Serial_Number" caption="Assets" rowHeight="209550"/>
  <slicer name="Item Description_x000a_(Make and Model)" cache="Slicer_Item_Description__Make_and_Model" caption="Description" rowHeight="209550"/>
  <slicer name="Location" cache="Slicer_Location" caption="Location" rowHeight="209550"/>
  <slicer name="Condition" cache="Slicer_Condition" caption="Condition" rowHeight="209550"/>
  <slicer name="Vendor" cache="Slicer_Vendor" caption="Vendor" rowHeight="209550"/>
  <slicer name="Years of_x000a_Service Left " cache="Slicer_Years_of_Service_Left" caption="Years Left" rowHeight="209550"/>
  <slicer name="Date Purchased_x000a_or Leased" cache="Slicer_Date_Purchased_or_Leased" caption="Date Acquired" rowHeight="209550"/>
  <slicer name="Loan Rate" cache="Slicer_Loan_Rate" caption="Loan Rate" rowHeight="209550"/>
  <slicer name="Monthly_x000a_Payments Left" cache="Slicer_Monthly_Payments_Left" caption="Payments Left" rowHeight="209550"/>
</slicers>
</file>

<file path=xl/tables/table1.xml><?xml version="1.0" encoding="utf-8"?>
<table xmlns="http://schemas.openxmlformats.org/spreadsheetml/2006/main" id="1" name="Equipment" displayName="Equipment" ref="B5:T36" totalsRowCount="1" headerRowDxfId="20" dataDxfId="21" totalsRowDxfId="0" headerRowCellStyle="Table Header">
  <autoFilter ref="B5:T35"/>
  <tableColumns count="19">
    <tableColumn id="1" name="Asset or_x000a_Serial Number" totalsRowLabel="Total" dataDxfId="41" totalsRowDxfId="19"/>
    <tableColumn id="2" name="Item Description_x000a_(Make and Model)" dataDxfId="40" totalsRowDxfId="18"/>
    <tableColumn id="3" name="Location" dataDxfId="39" totalsRowDxfId="17"/>
    <tableColumn id="4" name="Condition" dataDxfId="38" totalsRowDxfId="16"/>
    <tableColumn id="5" name="Vendor" dataDxfId="37" totalsRowDxfId="15"/>
    <tableColumn id="6" name="Years of_x000a_Service Left " totalsRowFunction="average" dataDxfId="36" totalsRowDxfId="14"/>
    <tableColumn id="7" name="Initial Value" totalsRowFunction="sum" dataDxfId="35" totalsRowDxfId="13"/>
    <tableColumn id="8" name="Down Payment" totalsRowFunction="sum" dataDxfId="34" totalsRowDxfId="12"/>
    <tableColumn id="9" name="Date Purchased_x000a_or Leased" dataDxfId="33" totalsRowDxfId="11"/>
    <tableColumn id="10" name="Loan Term_x000a_(Years)" totalsRowFunction="average" dataDxfId="32" totalsRowDxfId="10"/>
    <tableColumn id="11" name="Loan Rate" totalsRowFunction="average" dataDxfId="31" totalsRowDxfId="9" dataCellStyle="Percent"/>
    <tableColumn id="13" name="Monthly_x000a_Operating Costs" totalsRowFunction="sum" dataDxfId="30" totalsRowDxfId="8"/>
    <tableColumn id="15" name="Expected Value at End of Contract" totalsRowFunction="sum" dataDxfId="29" totalsRowDxfId="7"/>
    <tableColumn id="23" name="Monthly_x000a_Payments Left" totalsRowFunction="average" dataDxfId="28" totalsRowDxfId="6" dataCellStyle="Formula">
      <calculatedColumnFormula>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calculatedColumnFormula>
    </tableColumn>
    <tableColumn id="19" name="Monthly Payment" totalsRowFunction="sum" dataDxfId="27" totalsRowDxfId="5" dataCellStyle="Formula">
      <calculatedColumnFormula>IFERROR(-(Equipment[Initial Value]&gt;0)*(Equipment[Initial Value]&lt;&gt;Equipment[Down Payment])*PMT(Equipment[Loan Rate]/MonthsInYear,Equipment[Loan Term
(Years)]*MonthsInYear,Equipment[Initial Value]-Equipment[Down Payment]),0)</calculatedColumnFormula>
    </tableColumn>
    <tableColumn id="20" name="Total_x000a_Monthly Cost" totalsRowFunction="sum" dataDxfId="26" totalsRowDxfId="4" dataCellStyle="Formula">
      <calculatedColumnFormula>Equipment[[#This Row],[Monthly Payment]]+Equipment[Monthly
Operating Costs]</calculatedColumnFormula>
    </tableColumn>
    <tableColumn id="16" name="Annual Depreciation_x000a_(Straight Line)" totalsRowFunction="average" dataDxfId="25" totalsRowDxfId="3" dataCellStyle="Formula">
      <calculatedColumnFormula>IFERROR((Equipment[Initial Value]&gt;0)*SLN(Equipment[Initial Value],Equipment[Expected Value at End of Contract],Equipment[Loan Term
(Years)]),0)</calculatedColumnFormula>
    </tableColumn>
    <tableColumn id="17" name="Monthly Depreciation_x000a_(Straight Line)" totalsRowFunction="average" dataDxfId="24" totalsRowDxfId="2" dataCellStyle="Formula">
      <calculatedColumnFormula>IFERROR(Equipment[Annual Depreciation
(Straight Line)]/MonthsInYear,0)</calculatedColumnFormula>
    </tableColumn>
    <tableColumn id="18" name="Current Value" totalsRowFunction="sum" dataDxfId="23" totalsRowDxfId="1" dataCellStyle="Formula">
      <calculatedColumnFormula>IFERROR(Equipment[Initial Value]-(Equipment[Annual Depreciation
(Straight Line)]*((TODAY()-Equipment[Date Purchased
or Leased])/DaysInYear)),0)</calculatedColumnFormula>
    </tableColumn>
  </tableColumns>
  <tableStyleInfo name="Custom Table Style" showFirstColumn="0" showLastColumn="0" showRowStripes="1" showColumnStripes="0"/>
  <extLst>
    <ext xmlns:x14="http://schemas.microsoft.com/office/spreadsheetml/2009/9/main" uri="{504A1905-F514-4f6f-8877-14C23A59335A}">
      <x14:table altText="Equipment List" altTextSummary="List of equipment information such as Asset or Serial Number, Item Description, Location, Condition, Vendor, Years of Service, Initial Value, Down Payment, Date Purchased or Leased, Loan Term, Loan Rate, Monthly Operating Costs, Expected Value at End of Contract, along with calculated fields such as Monthly Payments Left, Monthly Payment, Total Monthly Cost, Annual Depreciation, Monthly Depreciation, and Current Value. "/>
    </ext>
  </extLst>
</table>
</file>

<file path=xl/theme/theme1.xml><?xml version="1.0" encoding="utf-8"?>
<a:theme xmlns:a="http://schemas.openxmlformats.org/drawingml/2006/main" name="Office Theme">
  <a:themeElements>
    <a:clrScheme name="085_Weekly_Time_Planner">
      <a:dk1>
        <a:srgbClr val="000000"/>
      </a:dk1>
      <a:lt1>
        <a:srgbClr val="FFFFFF"/>
      </a:lt1>
      <a:dk2>
        <a:srgbClr val="000000"/>
      </a:dk2>
      <a:lt2>
        <a:srgbClr val="FFFFFF"/>
      </a:lt2>
      <a:accent1>
        <a:srgbClr val="39ADDC"/>
      </a:accent1>
      <a:accent2>
        <a:srgbClr val="F47836"/>
      </a:accent2>
      <a:accent3>
        <a:srgbClr val="00B15A"/>
      </a:accent3>
      <a:accent4>
        <a:srgbClr val="DB4D75"/>
      </a:accent4>
      <a:accent5>
        <a:srgbClr val="EAAD21"/>
      </a:accent5>
      <a:accent6>
        <a:srgbClr val="895EA7"/>
      </a:accent6>
      <a:hlink>
        <a:srgbClr val="39ADDC"/>
      </a:hlink>
      <a:folHlink>
        <a:srgbClr val="895EA7"/>
      </a:folHlink>
    </a:clrScheme>
    <a:fontScheme name="085_Weekly_Time_Planner">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pageSetUpPr autoPageBreaks="0"/>
  </sheetPr>
  <dimension ref="B1:F20"/>
  <sheetViews>
    <sheetView showGridLines="0" zoomScaleNormal="100" workbookViewId="0"/>
  </sheetViews>
  <sheetFormatPr defaultRowHeight="18.75" customHeight="1" x14ac:dyDescent="0.3"/>
  <cols>
    <col min="1" max="1" width="3.5703125" style="31" customWidth="1"/>
    <col min="2" max="5" width="20.5703125" style="31" customWidth="1"/>
    <col min="6" max="6" width="32.7109375" style="31" customWidth="1"/>
    <col min="7" max="16384" width="9.140625" style="31"/>
  </cols>
  <sheetData>
    <row r="1" spans="2:6" ht="45" customHeight="1" x14ac:dyDescent="0.4">
      <c r="B1" s="30" t="s">
        <v>20</v>
      </c>
    </row>
    <row r="4" spans="2:6" ht="18.75" customHeight="1" x14ac:dyDescent="0.3">
      <c r="F4" s="32" t="s">
        <v>21</v>
      </c>
    </row>
    <row r="5" spans="2:6" ht="26.25" x14ac:dyDescent="0.35">
      <c r="F5" s="33">
        <f>GETPIVOTDATA("Count",'Pivot Data'!$B$11)</f>
        <v>3</v>
      </c>
    </row>
    <row r="7" spans="2:6" ht="18.75" customHeight="1" x14ac:dyDescent="0.3">
      <c r="F7" s="32" t="s">
        <v>33</v>
      </c>
    </row>
    <row r="8" spans="2:6" ht="26.25" x14ac:dyDescent="0.35">
      <c r="F8" s="34">
        <f>GETPIVOTDATA("Total Monthly Cost",'Pivot Data'!$B$11)</f>
        <v>1765.5943035068672</v>
      </c>
    </row>
    <row r="10" spans="2:6" ht="18.75" customHeight="1" x14ac:dyDescent="0.3">
      <c r="F10" s="32" t="s">
        <v>10</v>
      </c>
    </row>
    <row r="11" spans="2:6" ht="26.25" x14ac:dyDescent="0.35">
      <c r="F11" s="34">
        <f>GETPIVOTDATA("Operating Costs",'Pivot Data'!$B$11)</f>
        <v>605</v>
      </c>
    </row>
    <row r="13" spans="2:6" ht="18.75" customHeight="1" x14ac:dyDescent="0.3">
      <c r="F13" s="32" t="s">
        <v>7</v>
      </c>
    </row>
    <row r="14" spans="2:6" ht="26.25" x14ac:dyDescent="0.35">
      <c r="F14" s="34">
        <f>GETPIVOTDATA("Monthly Depreciation",'Pivot Data'!$B$11)</f>
        <v>659.72222222222217</v>
      </c>
    </row>
    <row r="16" spans="2:6" ht="18.75" customHeight="1" x14ac:dyDescent="0.3">
      <c r="F16" s="32" t="s">
        <v>11</v>
      </c>
    </row>
    <row r="17" spans="6:6" ht="26.25" x14ac:dyDescent="0.35">
      <c r="F17" s="34">
        <f>GETPIVOTDATA("Payment Amount",'Pivot Data'!$B$11)</f>
        <v>1160.5943035068672</v>
      </c>
    </row>
    <row r="19" spans="6:6" ht="18.75" customHeight="1" x14ac:dyDescent="0.3">
      <c r="F19" s="32" t="s">
        <v>8</v>
      </c>
    </row>
    <row r="20" spans="6:6" ht="26.25" x14ac:dyDescent="0.35">
      <c r="F20" s="34">
        <f>GETPIVOTDATA("Current Value ",'Pivot Data'!$B$11)</f>
        <v>2504.1095890410925</v>
      </c>
    </row>
  </sheetData>
  <pageMargins left="0.45" right="0.45" top="0.5" bottom="0.75" header="0.3" footer="0.3"/>
  <pageSetup orientation="portrait"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pageSetUpPr autoPageBreaks="0"/>
  </sheetPr>
  <dimension ref="B1:T36"/>
  <sheetViews>
    <sheetView showGridLines="0" tabSelected="1" zoomScaleNormal="100" workbookViewId="0">
      <selection activeCell="H2" sqref="H2"/>
    </sheetView>
  </sheetViews>
  <sheetFormatPr defaultRowHeight="19.5" customHeight="1" x14ac:dyDescent="0.3"/>
  <cols>
    <col min="1" max="1" width="1" customWidth="1"/>
    <col min="2" max="2" width="17.140625" customWidth="1"/>
    <col min="3" max="3" width="20.5703125" customWidth="1"/>
    <col min="4" max="4" width="17.85546875" customWidth="1"/>
    <col min="5" max="5" width="10.85546875" customWidth="1"/>
    <col min="6" max="6" width="9.85546875" customWidth="1"/>
    <col min="7" max="7" width="13" customWidth="1"/>
    <col min="8" max="8" width="14" customWidth="1"/>
    <col min="9" max="9" width="16.85546875" customWidth="1"/>
    <col min="10" max="10" width="16" customWidth="1"/>
    <col min="11" max="11" width="12.5703125" customWidth="1"/>
    <col min="12" max="12" width="8" customWidth="1"/>
    <col min="13" max="13" width="18.42578125" customWidth="1"/>
    <col min="14" max="14" width="17.140625" customWidth="1"/>
    <col min="15" max="15" width="15" customWidth="1"/>
    <col min="16" max="16" width="17.28515625" customWidth="1"/>
    <col min="17" max="17" width="14.42578125" customWidth="1"/>
    <col min="18" max="18" width="20.28515625" customWidth="1"/>
    <col min="19" max="19" width="21.5703125" customWidth="1"/>
    <col min="20" max="20" width="14" customWidth="1"/>
  </cols>
  <sheetData>
    <row r="1" spans="2:20" ht="45" customHeight="1" x14ac:dyDescent="0.4">
      <c r="B1" s="29" t="s">
        <v>19</v>
      </c>
    </row>
    <row r="3" spans="2:20" ht="19.5" customHeight="1" x14ac:dyDescent="0.3">
      <c r="D3" s="4" t="s">
        <v>41</v>
      </c>
      <c r="E3" s="11">
        <v>20</v>
      </c>
    </row>
    <row r="5" spans="2:20" s="28" customFormat="1" ht="39.75" customHeight="1" x14ac:dyDescent="0.3">
      <c r="B5" s="25" t="s">
        <v>22</v>
      </c>
      <c r="C5" s="26" t="s">
        <v>3</v>
      </c>
      <c r="D5" s="26" t="s">
        <v>0</v>
      </c>
      <c r="E5" s="26" t="s">
        <v>1</v>
      </c>
      <c r="F5" s="26" t="s">
        <v>2</v>
      </c>
      <c r="G5" s="26" t="s">
        <v>23</v>
      </c>
      <c r="H5" s="26" t="s">
        <v>4</v>
      </c>
      <c r="I5" s="26" t="s">
        <v>5</v>
      </c>
      <c r="J5" s="26" t="s">
        <v>24</v>
      </c>
      <c r="K5" s="26" t="s">
        <v>6</v>
      </c>
      <c r="L5" s="26" t="s">
        <v>25</v>
      </c>
      <c r="M5" s="26" t="s">
        <v>26</v>
      </c>
      <c r="N5" s="26" t="s">
        <v>42</v>
      </c>
      <c r="O5" s="27" t="s">
        <v>34</v>
      </c>
      <c r="P5" s="27" t="s">
        <v>27</v>
      </c>
      <c r="Q5" s="27" t="s">
        <v>28</v>
      </c>
      <c r="R5" s="27" t="s">
        <v>29</v>
      </c>
      <c r="S5" s="27" t="s">
        <v>30</v>
      </c>
      <c r="T5" s="27" t="s">
        <v>8</v>
      </c>
    </row>
    <row r="6" spans="2:20" ht="19.5" customHeight="1" x14ac:dyDescent="0.3">
      <c r="B6" s="14">
        <v>123</v>
      </c>
      <c r="C6" s="9" t="s">
        <v>15</v>
      </c>
      <c r="D6" s="9" t="s">
        <v>9</v>
      </c>
      <c r="E6" s="9" t="s">
        <v>37</v>
      </c>
      <c r="F6" s="9" t="s">
        <v>39</v>
      </c>
      <c r="G6" s="15">
        <v>5</v>
      </c>
      <c r="H6" s="12">
        <v>30000</v>
      </c>
      <c r="I6" s="12">
        <v>5000</v>
      </c>
      <c r="J6" s="13">
        <v>40558</v>
      </c>
      <c r="K6" s="9">
        <v>4</v>
      </c>
      <c r="L6" s="10">
        <v>0.1</v>
      </c>
      <c r="M6" s="12">
        <v>200</v>
      </c>
      <c r="N6" s="12">
        <v>20000</v>
      </c>
      <c r="O6" s="7">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6" s="8">
        <f>IFERROR(-(Equipment[Initial Value]&gt;0)*(Equipment[Initial Value]&lt;&gt;Equipment[Down Payment])*PMT(Equipment[Loan Rate]/MonthsInYear,Equipment[Loan Term
(Years)]*MonthsInYear,Equipment[Initial Value]-Equipment[Down Payment]),0)</f>
        <v>634.06458586867973</v>
      </c>
      <c r="Q6" s="8">
        <f>Equipment[[#This Row],[Monthly Payment]]+Equipment[Monthly
Operating Costs]</f>
        <v>834.06458586867973</v>
      </c>
      <c r="R6" s="8">
        <f>IFERROR((Equipment[Initial Value]&gt;0)*SLN(Equipment[Initial Value],Equipment[Expected Value at End of Contract],Equipment[Loan Term
(Years)]),0)</f>
        <v>2500</v>
      </c>
      <c r="S6" s="8">
        <f>IFERROR(Equipment[Annual Depreciation
(Straight Line)]/MonthsInYear,0)</f>
        <v>208.33333333333334</v>
      </c>
      <c r="T6" s="8">
        <f ca="1">IFERROR(Equipment[Initial Value]-(Equipment[Annual Depreciation
(Straight Line)]*((TODAY()-Equipment[Date Purchased
or Leased])/DaysInYear)),0)</f>
        <v>14178.082191780821</v>
      </c>
    </row>
    <row r="7" spans="2:20" ht="19.5" customHeight="1" x14ac:dyDescent="0.3">
      <c r="B7" s="14">
        <v>234</v>
      </c>
      <c r="C7" s="9" t="s">
        <v>16</v>
      </c>
      <c r="D7" s="9" t="s">
        <v>9</v>
      </c>
      <c r="E7" s="9" t="s">
        <v>37</v>
      </c>
      <c r="F7" s="9" t="s">
        <v>39</v>
      </c>
      <c r="G7" s="15">
        <v>4</v>
      </c>
      <c r="H7" s="12">
        <v>12500</v>
      </c>
      <c r="I7" s="12">
        <v>1500</v>
      </c>
      <c r="J7" s="13">
        <v>40612</v>
      </c>
      <c r="K7" s="9">
        <v>3</v>
      </c>
      <c r="L7" s="10">
        <v>7.7499999999999999E-2</v>
      </c>
      <c r="M7" s="12">
        <v>120</v>
      </c>
      <c r="N7" s="12">
        <v>3000</v>
      </c>
      <c r="O7" s="7">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7" s="8">
        <f>IFERROR(-(Equipment[Initial Value]&gt;0)*(Equipment[Initial Value]&lt;&gt;Equipment[Down Payment])*PMT(Equipment[Loan Rate]/MonthsInYear,Equipment[Loan Term
(Years)]*MonthsInYear,Equipment[Initial Value]-Equipment[Down Payment]),0)</f>
        <v>343.43280007691891</v>
      </c>
      <c r="Q7" s="8">
        <f>Equipment[[#This Row],[Monthly Payment]]+Equipment[Monthly
Operating Costs]</f>
        <v>463.43280007691891</v>
      </c>
      <c r="R7" s="8">
        <f>IFERROR((Equipment[Initial Value]&gt;0)*SLN(Equipment[Initial Value],Equipment[Expected Value at End of Contract],Equipment[Loan Term
(Years)]),0)</f>
        <v>3166.6666666666665</v>
      </c>
      <c r="S7" s="8">
        <f>IFERROR(Equipment[Annual Depreciation
(Straight Line)]/MonthsInYear,0)</f>
        <v>263.88888888888886</v>
      </c>
      <c r="T7" s="8">
        <f ca="1">IFERROR(Equipment[Initial Value]-(Equipment[Annual Depreciation
(Straight Line)]*((TODAY()-Equipment[Date Purchased
or Leased])/DaysInYear)),0)</f>
        <v>-7072.6027397260259</v>
      </c>
    </row>
    <row r="8" spans="2:20" ht="19.5" customHeight="1" x14ac:dyDescent="0.3">
      <c r="B8" s="14">
        <v>345</v>
      </c>
      <c r="C8" s="9" t="s">
        <v>16</v>
      </c>
      <c r="D8" s="9" t="s">
        <v>18</v>
      </c>
      <c r="E8" s="9" t="s">
        <v>38</v>
      </c>
      <c r="F8" s="9" t="s">
        <v>40</v>
      </c>
      <c r="G8" s="15">
        <v>1</v>
      </c>
      <c r="H8" s="12">
        <v>10000</v>
      </c>
      <c r="I8" s="12">
        <v>2500</v>
      </c>
      <c r="J8" s="13">
        <v>40436</v>
      </c>
      <c r="K8" s="9">
        <v>4</v>
      </c>
      <c r="L8" s="10">
        <v>0.08</v>
      </c>
      <c r="M8" s="12">
        <v>285</v>
      </c>
      <c r="N8" s="12">
        <v>1000</v>
      </c>
      <c r="O8" s="7">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8" s="8">
        <f>IFERROR(-(Equipment[Initial Value]&gt;0)*(Equipment[Initial Value]&lt;&gt;Equipment[Down Payment])*PMT(Equipment[Loan Rate]/MonthsInYear,Equipment[Loan Term
(Years)]*MonthsInYear,Equipment[Initial Value]-Equipment[Down Payment]),0)</f>
        <v>183.09691756126861</v>
      </c>
      <c r="Q8" s="8">
        <f>Equipment[[#This Row],[Monthly Payment]]+Equipment[Monthly
Operating Costs]</f>
        <v>468.09691756126858</v>
      </c>
      <c r="R8" s="8">
        <f>IFERROR((Equipment[Initial Value]&gt;0)*SLN(Equipment[Initial Value],Equipment[Expected Value at End of Contract],Equipment[Loan Term
(Years)]),0)</f>
        <v>2250</v>
      </c>
      <c r="S8" s="8">
        <f>IFERROR(Equipment[Annual Depreciation
(Straight Line)]/MonthsInYear,0)</f>
        <v>187.5</v>
      </c>
      <c r="T8" s="8">
        <f ca="1">IFERROR(Equipment[Initial Value]-(Equipment[Annual Depreciation
(Straight Line)]*((TODAY()-Equipment[Date Purchased
or Leased])/DaysInYear)),0)</f>
        <v>-4991.7808219178078</v>
      </c>
    </row>
    <row r="9" spans="2:20" s="5" customFormat="1" ht="19.5" customHeight="1" x14ac:dyDescent="0.3">
      <c r="B9" s="18"/>
      <c r="C9" s="19"/>
      <c r="D9" s="19"/>
      <c r="E9" s="19"/>
      <c r="F9" s="19"/>
      <c r="G9" s="20"/>
      <c r="H9" s="21"/>
      <c r="I9" s="21"/>
      <c r="J9" s="22"/>
      <c r="K9" s="19"/>
      <c r="L9" s="23"/>
      <c r="M9" s="21"/>
      <c r="N9" s="21"/>
      <c r="O9"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9" s="17">
        <f>IFERROR(-(Equipment[Initial Value]&gt;0)*(Equipment[Initial Value]&lt;&gt;Equipment[Down Payment])*PMT(Equipment[Loan Rate]/MonthsInYear,Equipment[Loan Term
(Years)]*MonthsInYear,Equipment[Initial Value]-Equipment[Down Payment]),0)</f>
        <v>0</v>
      </c>
      <c r="Q9" s="17">
        <f>Equipment[[#This Row],[Monthly Payment]]+Equipment[Monthly
Operating Costs]</f>
        <v>0</v>
      </c>
      <c r="R9" s="17">
        <f>IFERROR((Equipment[Initial Value]&gt;0)*SLN(Equipment[Initial Value],Equipment[Expected Value at End of Contract],Equipment[Loan Term
(Years)]),0)</f>
        <v>0</v>
      </c>
      <c r="S9" s="17">
        <f>IFERROR(Equipment[Annual Depreciation
(Straight Line)]/MonthsInYear,0)</f>
        <v>0</v>
      </c>
      <c r="T9" s="17">
        <f ca="1">IFERROR(Equipment[Initial Value]-(Equipment[Annual Depreciation
(Straight Line)]*((TODAY()-Equipment[Date Purchased
or Leased])/DaysInYear)),0)</f>
        <v>0</v>
      </c>
    </row>
    <row r="10" spans="2:20" s="5" customFormat="1" ht="19.5" customHeight="1" x14ac:dyDescent="0.3">
      <c r="B10" s="18"/>
      <c r="C10" s="19"/>
      <c r="D10" s="19"/>
      <c r="E10" s="19"/>
      <c r="F10" s="19"/>
      <c r="G10" s="20"/>
      <c r="H10" s="21"/>
      <c r="I10" s="21"/>
      <c r="J10" s="22"/>
      <c r="K10" s="19"/>
      <c r="L10" s="23"/>
      <c r="M10" s="21"/>
      <c r="N10" s="21"/>
      <c r="O10"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0" s="17">
        <f>IFERROR(-(Equipment[Initial Value]&gt;0)*(Equipment[Initial Value]&lt;&gt;Equipment[Down Payment])*PMT(Equipment[Loan Rate]/MonthsInYear,Equipment[Loan Term
(Years)]*MonthsInYear,Equipment[Initial Value]-Equipment[Down Payment]),0)</f>
        <v>0</v>
      </c>
      <c r="Q10" s="17">
        <f>Equipment[[#This Row],[Monthly Payment]]+Equipment[Monthly
Operating Costs]</f>
        <v>0</v>
      </c>
      <c r="R10" s="17">
        <f>IFERROR((Equipment[Initial Value]&gt;0)*SLN(Equipment[Initial Value],Equipment[Expected Value at End of Contract],Equipment[Loan Term
(Years)]),0)</f>
        <v>0</v>
      </c>
      <c r="S10" s="17">
        <f>IFERROR(Equipment[Annual Depreciation
(Straight Line)]/MonthsInYear,0)</f>
        <v>0</v>
      </c>
      <c r="T10" s="17">
        <f ca="1">IFERROR(Equipment[Initial Value]-(Equipment[Annual Depreciation
(Straight Line)]*((TODAY()-Equipment[Date Purchased
or Leased])/DaysInYear)),0)</f>
        <v>0</v>
      </c>
    </row>
    <row r="11" spans="2:20" s="5" customFormat="1" ht="19.5" customHeight="1" x14ac:dyDescent="0.3">
      <c r="B11" s="18"/>
      <c r="C11" s="19"/>
      <c r="D11" s="19"/>
      <c r="E11" s="19"/>
      <c r="F11" s="19"/>
      <c r="G11" s="20"/>
      <c r="H11" s="21"/>
      <c r="I11" s="21"/>
      <c r="J11" s="22"/>
      <c r="K11" s="19"/>
      <c r="L11" s="23"/>
      <c r="M11" s="21"/>
      <c r="N11" s="21"/>
      <c r="O11"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1" s="17">
        <f>IFERROR(-(Equipment[Initial Value]&gt;0)*(Equipment[Initial Value]&lt;&gt;Equipment[Down Payment])*PMT(Equipment[Loan Rate]/MonthsInYear,Equipment[Loan Term
(Years)]*MonthsInYear,Equipment[Initial Value]-Equipment[Down Payment]),0)</f>
        <v>0</v>
      </c>
      <c r="Q11" s="17">
        <f>Equipment[[#This Row],[Monthly Payment]]+Equipment[Monthly
Operating Costs]</f>
        <v>0</v>
      </c>
      <c r="R11" s="17">
        <f>IFERROR((Equipment[Initial Value]&gt;0)*SLN(Equipment[Initial Value],Equipment[Expected Value at End of Contract],Equipment[Loan Term
(Years)]),0)</f>
        <v>0</v>
      </c>
      <c r="S11" s="17">
        <f>IFERROR(Equipment[Annual Depreciation
(Straight Line)]/MonthsInYear,0)</f>
        <v>0</v>
      </c>
      <c r="T11" s="17">
        <f ca="1">IFERROR(Equipment[Initial Value]-(Equipment[Annual Depreciation
(Straight Line)]*((TODAY()-Equipment[Date Purchased
or Leased])/DaysInYear)),0)</f>
        <v>0</v>
      </c>
    </row>
    <row r="12" spans="2:20" s="5" customFormat="1" ht="19.5" customHeight="1" x14ac:dyDescent="0.3">
      <c r="B12" s="18"/>
      <c r="C12" s="19"/>
      <c r="D12" s="19"/>
      <c r="E12" s="19"/>
      <c r="F12" s="19"/>
      <c r="G12" s="20"/>
      <c r="H12" s="21"/>
      <c r="I12" s="21"/>
      <c r="J12" s="22"/>
      <c r="K12" s="19"/>
      <c r="L12" s="23"/>
      <c r="M12" s="21"/>
      <c r="N12" s="21"/>
      <c r="O12"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2" s="17">
        <f>IFERROR(-(Equipment[Initial Value]&gt;0)*(Equipment[Initial Value]&lt;&gt;Equipment[Down Payment])*PMT(Equipment[Loan Rate]/MonthsInYear,Equipment[Loan Term
(Years)]*MonthsInYear,Equipment[Initial Value]-Equipment[Down Payment]),0)</f>
        <v>0</v>
      </c>
      <c r="Q12" s="17">
        <f>Equipment[[#This Row],[Monthly Payment]]+Equipment[Monthly
Operating Costs]</f>
        <v>0</v>
      </c>
      <c r="R12" s="17">
        <f>IFERROR((Equipment[Initial Value]&gt;0)*SLN(Equipment[Initial Value],Equipment[Expected Value at End of Contract],Equipment[Loan Term
(Years)]),0)</f>
        <v>0</v>
      </c>
      <c r="S12" s="17">
        <f>IFERROR(Equipment[Annual Depreciation
(Straight Line)]/MonthsInYear,0)</f>
        <v>0</v>
      </c>
      <c r="T12" s="17">
        <f ca="1">IFERROR(Equipment[Initial Value]-(Equipment[Annual Depreciation
(Straight Line)]*((TODAY()-Equipment[Date Purchased
or Leased])/DaysInYear)),0)</f>
        <v>0</v>
      </c>
    </row>
    <row r="13" spans="2:20" s="5" customFormat="1" ht="19.5" customHeight="1" x14ac:dyDescent="0.3">
      <c r="B13" s="18"/>
      <c r="C13" s="19"/>
      <c r="D13" s="19"/>
      <c r="E13" s="19"/>
      <c r="F13" s="19"/>
      <c r="G13" s="20"/>
      <c r="H13" s="21"/>
      <c r="I13" s="21"/>
      <c r="J13" s="22"/>
      <c r="K13" s="19"/>
      <c r="L13" s="23"/>
      <c r="M13" s="21"/>
      <c r="N13" s="21"/>
      <c r="O13"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3" s="17">
        <f>IFERROR(-(Equipment[Initial Value]&gt;0)*(Equipment[Initial Value]&lt;&gt;Equipment[Down Payment])*PMT(Equipment[Loan Rate]/MonthsInYear,Equipment[Loan Term
(Years)]*MonthsInYear,Equipment[Initial Value]-Equipment[Down Payment]),0)</f>
        <v>0</v>
      </c>
      <c r="Q13" s="17">
        <f>Equipment[[#This Row],[Monthly Payment]]+Equipment[Monthly
Operating Costs]</f>
        <v>0</v>
      </c>
      <c r="R13" s="17">
        <f>IFERROR((Equipment[Initial Value]&gt;0)*SLN(Equipment[Initial Value],Equipment[Expected Value at End of Contract],Equipment[Loan Term
(Years)]),0)</f>
        <v>0</v>
      </c>
      <c r="S13" s="17">
        <f>IFERROR(Equipment[Annual Depreciation
(Straight Line)]/MonthsInYear,0)</f>
        <v>0</v>
      </c>
      <c r="T13" s="17">
        <f ca="1">IFERROR(Equipment[Initial Value]-(Equipment[Annual Depreciation
(Straight Line)]*((TODAY()-Equipment[Date Purchased
or Leased])/DaysInYear)),0)</f>
        <v>0</v>
      </c>
    </row>
    <row r="14" spans="2:20" s="5" customFormat="1" ht="19.5" customHeight="1" x14ac:dyDescent="0.3">
      <c r="B14" s="24"/>
      <c r="C14" s="19"/>
      <c r="D14" s="19"/>
      <c r="E14" s="19"/>
      <c r="F14" s="19"/>
      <c r="G14" s="20"/>
      <c r="H14" s="21"/>
      <c r="I14" s="21"/>
      <c r="J14" s="22"/>
      <c r="K14" s="19"/>
      <c r="L14" s="23"/>
      <c r="M14" s="21"/>
      <c r="N14" s="21"/>
      <c r="O14"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4" s="17">
        <f>IFERROR(-(Equipment[Initial Value]&gt;0)*(Equipment[Initial Value]&lt;&gt;Equipment[Down Payment])*PMT(Equipment[Loan Rate]/MonthsInYear,Equipment[Loan Term
(Years)]*MonthsInYear,Equipment[Initial Value]-Equipment[Down Payment]),0)</f>
        <v>0</v>
      </c>
      <c r="Q14" s="17">
        <f>Equipment[[#This Row],[Monthly Payment]]+Equipment[Monthly
Operating Costs]</f>
        <v>0</v>
      </c>
      <c r="R14" s="17">
        <f>IFERROR((Equipment[Initial Value]&gt;0)*SLN(Equipment[Initial Value],Equipment[Expected Value at End of Contract],Equipment[Loan Term
(Years)]),0)</f>
        <v>0</v>
      </c>
      <c r="S14" s="17">
        <f>IFERROR(Equipment[Annual Depreciation
(Straight Line)]/MonthsInYear,0)</f>
        <v>0</v>
      </c>
      <c r="T14" s="17">
        <f ca="1">IFERROR(Equipment[Initial Value]-(Equipment[Annual Depreciation
(Straight Line)]*((TODAY()-Equipment[Date Purchased
or Leased])/DaysInYear)),0)</f>
        <v>0</v>
      </c>
    </row>
    <row r="15" spans="2:20" s="5" customFormat="1" ht="19.5" customHeight="1" x14ac:dyDescent="0.3">
      <c r="B15" s="24"/>
      <c r="C15" s="19"/>
      <c r="D15" s="19"/>
      <c r="E15" s="19"/>
      <c r="F15" s="19"/>
      <c r="G15" s="20"/>
      <c r="H15" s="21"/>
      <c r="I15" s="21"/>
      <c r="J15" s="22"/>
      <c r="K15" s="19"/>
      <c r="L15" s="23"/>
      <c r="M15" s="21"/>
      <c r="N15" s="21"/>
      <c r="O15"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5" s="17">
        <f>IFERROR(-(Equipment[Initial Value]&gt;0)*(Equipment[Initial Value]&lt;&gt;Equipment[Down Payment])*PMT(Equipment[Loan Rate]/MonthsInYear,Equipment[Loan Term
(Years)]*MonthsInYear,Equipment[Initial Value]-Equipment[Down Payment]),0)</f>
        <v>0</v>
      </c>
      <c r="Q15" s="17">
        <f>Equipment[[#This Row],[Monthly Payment]]+Equipment[Monthly
Operating Costs]</f>
        <v>0</v>
      </c>
      <c r="R15" s="17">
        <f>IFERROR((Equipment[Initial Value]&gt;0)*SLN(Equipment[Initial Value],Equipment[Expected Value at End of Contract],Equipment[Loan Term
(Years)]),0)</f>
        <v>0</v>
      </c>
      <c r="S15" s="17">
        <f>IFERROR(Equipment[Annual Depreciation
(Straight Line)]/MonthsInYear,0)</f>
        <v>0</v>
      </c>
      <c r="T15" s="17">
        <f ca="1">IFERROR(Equipment[Initial Value]-(Equipment[Annual Depreciation
(Straight Line)]*((TODAY()-Equipment[Date Purchased
or Leased])/DaysInYear)),0)</f>
        <v>0</v>
      </c>
    </row>
    <row r="16" spans="2:20" s="5" customFormat="1" ht="19.5" customHeight="1" x14ac:dyDescent="0.3">
      <c r="B16" s="24"/>
      <c r="C16" s="19"/>
      <c r="D16" s="19"/>
      <c r="E16" s="19"/>
      <c r="F16" s="19"/>
      <c r="G16" s="20"/>
      <c r="H16" s="21"/>
      <c r="I16" s="21"/>
      <c r="J16" s="22"/>
      <c r="K16" s="19"/>
      <c r="L16" s="23"/>
      <c r="M16" s="21"/>
      <c r="N16" s="21"/>
      <c r="O16"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6" s="17">
        <f>IFERROR(-(Equipment[Initial Value]&gt;0)*(Equipment[Initial Value]&lt;&gt;Equipment[Down Payment])*PMT(Equipment[Loan Rate]/MonthsInYear,Equipment[Loan Term
(Years)]*MonthsInYear,Equipment[Initial Value]-Equipment[Down Payment]),0)</f>
        <v>0</v>
      </c>
      <c r="Q16" s="17">
        <f>Equipment[[#This Row],[Monthly Payment]]+Equipment[Monthly
Operating Costs]</f>
        <v>0</v>
      </c>
      <c r="R16" s="17">
        <f>IFERROR((Equipment[Initial Value]&gt;0)*SLN(Equipment[Initial Value],Equipment[Expected Value at End of Contract],Equipment[Loan Term
(Years)]),0)</f>
        <v>0</v>
      </c>
      <c r="S16" s="17">
        <f>IFERROR(Equipment[Annual Depreciation
(Straight Line)]/MonthsInYear,0)</f>
        <v>0</v>
      </c>
      <c r="T16" s="17">
        <f ca="1">IFERROR(Equipment[Initial Value]-(Equipment[Annual Depreciation
(Straight Line)]*((TODAY()-Equipment[Date Purchased
or Leased])/DaysInYear)),0)</f>
        <v>0</v>
      </c>
    </row>
    <row r="17" spans="2:20" s="5" customFormat="1" ht="19.5" customHeight="1" x14ac:dyDescent="0.3">
      <c r="B17" s="24"/>
      <c r="C17" s="19"/>
      <c r="D17" s="19"/>
      <c r="E17" s="19"/>
      <c r="F17" s="19"/>
      <c r="G17" s="20"/>
      <c r="H17" s="21"/>
      <c r="I17" s="21"/>
      <c r="J17" s="22"/>
      <c r="K17" s="19"/>
      <c r="L17" s="23"/>
      <c r="M17" s="21"/>
      <c r="N17" s="21"/>
      <c r="O17"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7" s="17">
        <f>IFERROR(-(Equipment[Initial Value]&gt;0)*(Equipment[Initial Value]&lt;&gt;Equipment[Down Payment])*PMT(Equipment[Loan Rate]/MonthsInYear,Equipment[Loan Term
(Years)]*MonthsInYear,Equipment[Initial Value]-Equipment[Down Payment]),0)</f>
        <v>0</v>
      </c>
      <c r="Q17" s="17">
        <f>Equipment[[#This Row],[Monthly Payment]]+Equipment[Monthly
Operating Costs]</f>
        <v>0</v>
      </c>
      <c r="R17" s="17">
        <f>IFERROR((Equipment[Initial Value]&gt;0)*SLN(Equipment[Initial Value],Equipment[Expected Value at End of Contract],Equipment[Loan Term
(Years)]),0)</f>
        <v>0</v>
      </c>
      <c r="S17" s="17">
        <f>IFERROR(Equipment[Annual Depreciation
(Straight Line)]/MonthsInYear,0)</f>
        <v>0</v>
      </c>
      <c r="T17" s="17">
        <f ca="1">IFERROR(Equipment[Initial Value]-(Equipment[Annual Depreciation
(Straight Line)]*((TODAY()-Equipment[Date Purchased
or Leased])/DaysInYear)),0)</f>
        <v>0</v>
      </c>
    </row>
    <row r="18" spans="2:20" s="5" customFormat="1" ht="19.5" customHeight="1" x14ac:dyDescent="0.3">
      <c r="B18" s="24"/>
      <c r="C18" s="19"/>
      <c r="D18" s="19"/>
      <c r="E18" s="19"/>
      <c r="F18" s="19"/>
      <c r="G18" s="20"/>
      <c r="H18" s="21"/>
      <c r="I18" s="21"/>
      <c r="J18" s="22"/>
      <c r="K18" s="19"/>
      <c r="L18" s="23"/>
      <c r="M18" s="21"/>
      <c r="N18" s="21"/>
      <c r="O18"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8" s="17">
        <f>IFERROR(-(Equipment[Initial Value]&gt;0)*(Equipment[Initial Value]&lt;&gt;Equipment[Down Payment])*PMT(Equipment[Loan Rate]/MonthsInYear,Equipment[Loan Term
(Years)]*MonthsInYear,Equipment[Initial Value]-Equipment[Down Payment]),0)</f>
        <v>0</v>
      </c>
      <c r="Q18" s="17">
        <f>Equipment[[#This Row],[Monthly Payment]]+Equipment[Monthly
Operating Costs]</f>
        <v>0</v>
      </c>
      <c r="R18" s="17">
        <f>IFERROR((Equipment[Initial Value]&gt;0)*SLN(Equipment[Initial Value],Equipment[Expected Value at End of Contract],Equipment[Loan Term
(Years)]),0)</f>
        <v>0</v>
      </c>
      <c r="S18" s="17">
        <f>IFERROR(Equipment[Annual Depreciation
(Straight Line)]/MonthsInYear,0)</f>
        <v>0</v>
      </c>
      <c r="T18" s="17">
        <f ca="1">IFERROR(Equipment[Initial Value]-(Equipment[Annual Depreciation
(Straight Line)]*((TODAY()-Equipment[Date Purchased
or Leased])/DaysInYear)),0)</f>
        <v>0</v>
      </c>
    </row>
    <row r="19" spans="2:20" s="5" customFormat="1" ht="19.5" customHeight="1" x14ac:dyDescent="0.3">
      <c r="B19" s="24"/>
      <c r="C19" s="19"/>
      <c r="D19" s="19"/>
      <c r="E19" s="19"/>
      <c r="F19" s="19"/>
      <c r="G19" s="20"/>
      <c r="H19" s="21"/>
      <c r="I19" s="21"/>
      <c r="J19" s="22"/>
      <c r="K19" s="19"/>
      <c r="L19" s="23"/>
      <c r="M19" s="21"/>
      <c r="N19" s="21"/>
      <c r="O19"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19" s="17">
        <f>IFERROR(-(Equipment[Initial Value]&gt;0)*(Equipment[Initial Value]&lt;&gt;Equipment[Down Payment])*PMT(Equipment[Loan Rate]/MonthsInYear,Equipment[Loan Term
(Years)]*MonthsInYear,Equipment[Initial Value]-Equipment[Down Payment]),0)</f>
        <v>0</v>
      </c>
      <c r="Q19" s="17">
        <f>Equipment[[#This Row],[Monthly Payment]]+Equipment[Monthly
Operating Costs]</f>
        <v>0</v>
      </c>
      <c r="R19" s="17">
        <f>IFERROR((Equipment[Initial Value]&gt;0)*SLN(Equipment[Initial Value],Equipment[Expected Value at End of Contract],Equipment[Loan Term
(Years)]),0)</f>
        <v>0</v>
      </c>
      <c r="S19" s="17">
        <f>IFERROR(Equipment[Annual Depreciation
(Straight Line)]/MonthsInYear,0)</f>
        <v>0</v>
      </c>
      <c r="T19" s="17">
        <f ca="1">IFERROR(Equipment[Initial Value]-(Equipment[Annual Depreciation
(Straight Line)]*((TODAY()-Equipment[Date Purchased
or Leased])/DaysInYear)),0)</f>
        <v>0</v>
      </c>
    </row>
    <row r="20" spans="2:20" s="5" customFormat="1" ht="19.5" customHeight="1" x14ac:dyDescent="0.3">
      <c r="B20" s="24"/>
      <c r="C20" s="19"/>
      <c r="D20" s="19"/>
      <c r="E20" s="19"/>
      <c r="F20" s="19"/>
      <c r="G20" s="20"/>
      <c r="H20" s="21"/>
      <c r="I20" s="21"/>
      <c r="J20" s="22"/>
      <c r="K20" s="19"/>
      <c r="L20" s="23"/>
      <c r="M20" s="21"/>
      <c r="N20" s="21"/>
      <c r="O20"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0" s="17">
        <f>IFERROR(-(Equipment[Initial Value]&gt;0)*(Equipment[Initial Value]&lt;&gt;Equipment[Down Payment])*PMT(Equipment[Loan Rate]/MonthsInYear,Equipment[Loan Term
(Years)]*MonthsInYear,Equipment[Initial Value]-Equipment[Down Payment]),0)</f>
        <v>0</v>
      </c>
      <c r="Q20" s="17">
        <f>Equipment[[#This Row],[Monthly Payment]]+Equipment[Monthly
Operating Costs]</f>
        <v>0</v>
      </c>
      <c r="R20" s="17">
        <f>IFERROR((Equipment[Initial Value]&gt;0)*SLN(Equipment[Initial Value],Equipment[Expected Value at End of Contract],Equipment[Loan Term
(Years)]),0)</f>
        <v>0</v>
      </c>
      <c r="S20" s="17">
        <f>IFERROR(Equipment[Annual Depreciation
(Straight Line)]/MonthsInYear,0)</f>
        <v>0</v>
      </c>
      <c r="T20" s="17">
        <f ca="1">IFERROR(Equipment[Initial Value]-(Equipment[Annual Depreciation
(Straight Line)]*((TODAY()-Equipment[Date Purchased
or Leased])/DaysInYear)),0)</f>
        <v>0</v>
      </c>
    </row>
    <row r="21" spans="2:20" s="5" customFormat="1" ht="19.5" customHeight="1" x14ac:dyDescent="0.3">
      <c r="B21" s="24"/>
      <c r="C21" s="19"/>
      <c r="D21" s="19"/>
      <c r="E21" s="19"/>
      <c r="F21" s="19"/>
      <c r="G21" s="20"/>
      <c r="H21" s="21"/>
      <c r="I21" s="21"/>
      <c r="J21" s="22"/>
      <c r="K21" s="19"/>
      <c r="L21" s="23"/>
      <c r="M21" s="21"/>
      <c r="N21" s="21"/>
      <c r="O21"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1" s="17">
        <f>IFERROR(-(Equipment[Initial Value]&gt;0)*(Equipment[Initial Value]&lt;&gt;Equipment[Down Payment])*PMT(Equipment[Loan Rate]/MonthsInYear,Equipment[Loan Term
(Years)]*MonthsInYear,Equipment[Initial Value]-Equipment[Down Payment]),0)</f>
        <v>0</v>
      </c>
      <c r="Q21" s="17">
        <f>Equipment[[#This Row],[Monthly Payment]]+Equipment[Monthly
Operating Costs]</f>
        <v>0</v>
      </c>
      <c r="R21" s="17">
        <f>IFERROR((Equipment[Initial Value]&gt;0)*SLN(Equipment[Initial Value],Equipment[Expected Value at End of Contract],Equipment[Loan Term
(Years)]),0)</f>
        <v>0</v>
      </c>
      <c r="S21" s="17">
        <f>IFERROR(Equipment[Annual Depreciation
(Straight Line)]/MonthsInYear,0)</f>
        <v>0</v>
      </c>
      <c r="T21" s="17">
        <f ca="1">IFERROR(Equipment[Initial Value]-(Equipment[Annual Depreciation
(Straight Line)]*((TODAY()-Equipment[Date Purchased
or Leased])/DaysInYear)),0)</f>
        <v>0</v>
      </c>
    </row>
    <row r="22" spans="2:20" s="5" customFormat="1" ht="19.5" customHeight="1" x14ac:dyDescent="0.3">
      <c r="B22" s="24"/>
      <c r="C22" s="19"/>
      <c r="D22" s="19"/>
      <c r="E22" s="19"/>
      <c r="F22" s="19"/>
      <c r="G22" s="20"/>
      <c r="H22" s="21"/>
      <c r="I22" s="21"/>
      <c r="J22" s="22"/>
      <c r="K22" s="19"/>
      <c r="L22" s="23"/>
      <c r="M22" s="21"/>
      <c r="N22" s="21"/>
      <c r="O22"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2" s="17">
        <f>IFERROR(-(Equipment[Initial Value]&gt;0)*(Equipment[Initial Value]&lt;&gt;Equipment[Down Payment])*PMT(Equipment[Loan Rate]/MonthsInYear,Equipment[Loan Term
(Years)]*MonthsInYear,Equipment[Initial Value]-Equipment[Down Payment]),0)</f>
        <v>0</v>
      </c>
      <c r="Q22" s="17">
        <f>Equipment[[#This Row],[Monthly Payment]]+Equipment[Monthly
Operating Costs]</f>
        <v>0</v>
      </c>
      <c r="R22" s="17">
        <f>IFERROR((Equipment[Initial Value]&gt;0)*SLN(Equipment[Initial Value],Equipment[Expected Value at End of Contract],Equipment[Loan Term
(Years)]),0)</f>
        <v>0</v>
      </c>
      <c r="S22" s="17">
        <f>IFERROR(Equipment[Annual Depreciation
(Straight Line)]/MonthsInYear,0)</f>
        <v>0</v>
      </c>
      <c r="T22" s="17">
        <f ca="1">IFERROR(Equipment[Initial Value]-(Equipment[Annual Depreciation
(Straight Line)]*((TODAY()-Equipment[Date Purchased
or Leased])/DaysInYear)),0)</f>
        <v>0</v>
      </c>
    </row>
    <row r="23" spans="2:20" s="5" customFormat="1" ht="19.5" customHeight="1" x14ac:dyDescent="0.3">
      <c r="B23" s="24"/>
      <c r="C23" s="19"/>
      <c r="D23" s="19"/>
      <c r="E23" s="19"/>
      <c r="F23" s="19"/>
      <c r="G23" s="20"/>
      <c r="H23" s="21"/>
      <c r="I23" s="21"/>
      <c r="J23" s="22"/>
      <c r="K23" s="19"/>
      <c r="L23" s="23"/>
      <c r="M23" s="21"/>
      <c r="N23" s="21"/>
      <c r="O23"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3" s="17">
        <f>IFERROR(-(Equipment[Initial Value]&gt;0)*(Equipment[Initial Value]&lt;&gt;Equipment[Down Payment])*PMT(Equipment[Loan Rate]/MonthsInYear,Equipment[Loan Term
(Years)]*MonthsInYear,Equipment[Initial Value]-Equipment[Down Payment]),0)</f>
        <v>0</v>
      </c>
      <c r="Q23" s="17">
        <f>Equipment[[#This Row],[Monthly Payment]]+Equipment[Monthly
Operating Costs]</f>
        <v>0</v>
      </c>
      <c r="R23" s="17">
        <f>IFERROR((Equipment[Initial Value]&gt;0)*SLN(Equipment[Initial Value],Equipment[Expected Value at End of Contract],Equipment[Loan Term
(Years)]),0)</f>
        <v>0</v>
      </c>
      <c r="S23" s="17">
        <f>IFERROR(Equipment[Annual Depreciation
(Straight Line)]/MonthsInYear,0)</f>
        <v>0</v>
      </c>
      <c r="T23" s="17">
        <f ca="1">IFERROR(Equipment[Initial Value]-(Equipment[Annual Depreciation
(Straight Line)]*((TODAY()-Equipment[Date Purchased
or Leased])/DaysInYear)),0)</f>
        <v>0</v>
      </c>
    </row>
    <row r="24" spans="2:20" s="5" customFormat="1" ht="19.5" customHeight="1" x14ac:dyDescent="0.3">
      <c r="B24" s="24"/>
      <c r="C24" s="19"/>
      <c r="D24" s="19"/>
      <c r="E24" s="19"/>
      <c r="F24" s="19"/>
      <c r="G24" s="20"/>
      <c r="H24" s="21"/>
      <c r="I24" s="21"/>
      <c r="J24" s="22"/>
      <c r="K24" s="19"/>
      <c r="L24" s="23"/>
      <c r="M24" s="21"/>
      <c r="N24" s="21"/>
      <c r="O24"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4" s="17">
        <f>IFERROR(-(Equipment[Initial Value]&gt;0)*(Equipment[Initial Value]&lt;&gt;Equipment[Down Payment])*PMT(Equipment[Loan Rate]/MonthsInYear,Equipment[Loan Term
(Years)]*MonthsInYear,Equipment[Initial Value]-Equipment[Down Payment]),0)</f>
        <v>0</v>
      </c>
      <c r="Q24" s="17">
        <f>Equipment[[#This Row],[Monthly Payment]]+Equipment[Monthly
Operating Costs]</f>
        <v>0</v>
      </c>
      <c r="R24" s="17">
        <f>IFERROR((Equipment[Initial Value]&gt;0)*SLN(Equipment[Initial Value],Equipment[Expected Value at End of Contract],Equipment[Loan Term
(Years)]),0)</f>
        <v>0</v>
      </c>
      <c r="S24" s="17">
        <f>IFERROR(Equipment[Annual Depreciation
(Straight Line)]/MonthsInYear,0)</f>
        <v>0</v>
      </c>
      <c r="T24" s="17">
        <f ca="1">IFERROR(Equipment[Initial Value]-(Equipment[Annual Depreciation
(Straight Line)]*((TODAY()-Equipment[Date Purchased
or Leased])/DaysInYear)),0)</f>
        <v>0</v>
      </c>
    </row>
    <row r="25" spans="2:20" s="5" customFormat="1" ht="19.5" customHeight="1" x14ac:dyDescent="0.3">
      <c r="B25" s="18"/>
      <c r="C25" s="19"/>
      <c r="D25" s="19"/>
      <c r="E25" s="19"/>
      <c r="F25" s="19"/>
      <c r="G25" s="20"/>
      <c r="H25" s="21"/>
      <c r="I25" s="21"/>
      <c r="J25" s="22"/>
      <c r="K25" s="19"/>
      <c r="L25" s="23"/>
      <c r="M25" s="21"/>
      <c r="N25" s="21"/>
      <c r="O25"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5" s="17">
        <f>IFERROR(-(Equipment[Initial Value]&gt;0)*(Equipment[Initial Value]&lt;&gt;Equipment[Down Payment])*PMT(Equipment[Loan Rate]/MonthsInYear,Equipment[Loan Term
(Years)]*MonthsInYear,Equipment[Initial Value]-Equipment[Down Payment]),0)</f>
        <v>0</v>
      </c>
      <c r="Q25" s="17">
        <f>Equipment[[#This Row],[Monthly Payment]]+Equipment[Monthly
Operating Costs]</f>
        <v>0</v>
      </c>
      <c r="R25" s="17">
        <f>IFERROR((Equipment[Initial Value]&gt;0)*SLN(Equipment[Initial Value],Equipment[Expected Value at End of Contract],Equipment[Loan Term
(Years)]),0)</f>
        <v>0</v>
      </c>
      <c r="S25" s="17">
        <f>IFERROR(Equipment[Annual Depreciation
(Straight Line)]/MonthsInYear,0)</f>
        <v>0</v>
      </c>
      <c r="T25" s="17">
        <f ca="1">IFERROR(Equipment[Initial Value]-(Equipment[Annual Depreciation
(Straight Line)]*((TODAY()-Equipment[Date Purchased
or Leased])/DaysInYear)),0)</f>
        <v>0</v>
      </c>
    </row>
    <row r="26" spans="2:20" s="5" customFormat="1" ht="19.5" customHeight="1" x14ac:dyDescent="0.3">
      <c r="B26" s="18"/>
      <c r="C26" s="19"/>
      <c r="D26" s="19"/>
      <c r="E26" s="19"/>
      <c r="F26" s="19"/>
      <c r="G26" s="20"/>
      <c r="H26" s="21"/>
      <c r="I26" s="21"/>
      <c r="J26" s="22"/>
      <c r="K26" s="19"/>
      <c r="L26" s="23"/>
      <c r="M26" s="21"/>
      <c r="N26" s="21"/>
      <c r="O26"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6" s="17">
        <f>IFERROR(-(Equipment[Initial Value]&gt;0)*(Equipment[Initial Value]&lt;&gt;Equipment[Down Payment])*PMT(Equipment[Loan Rate]/MonthsInYear,Equipment[Loan Term
(Years)]*MonthsInYear,Equipment[Initial Value]-Equipment[Down Payment]),0)</f>
        <v>0</v>
      </c>
      <c r="Q26" s="17">
        <f>Equipment[[#This Row],[Monthly Payment]]+Equipment[Monthly
Operating Costs]</f>
        <v>0</v>
      </c>
      <c r="R26" s="17">
        <f>IFERROR((Equipment[Initial Value]&gt;0)*SLN(Equipment[Initial Value],Equipment[Expected Value at End of Contract],Equipment[Loan Term
(Years)]),0)</f>
        <v>0</v>
      </c>
      <c r="S26" s="17">
        <f>IFERROR(Equipment[Annual Depreciation
(Straight Line)]/MonthsInYear,0)</f>
        <v>0</v>
      </c>
      <c r="T26" s="17">
        <f ca="1">IFERROR(Equipment[Initial Value]-(Equipment[Annual Depreciation
(Straight Line)]*((TODAY()-Equipment[Date Purchased
or Leased])/DaysInYear)),0)</f>
        <v>0</v>
      </c>
    </row>
    <row r="27" spans="2:20" s="5" customFormat="1" ht="19.5" customHeight="1" x14ac:dyDescent="0.3">
      <c r="B27" s="18"/>
      <c r="C27" s="19"/>
      <c r="D27" s="19"/>
      <c r="E27" s="19"/>
      <c r="F27" s="19"/>
      <c r="G27" s="20"/>
      <c r="H27" s="21"/>
      <c r="I27" s="21"/>
      <c r="J27" s="22"/>
      <c r="K27" s="19"/>
      <c r="L27" s="23"/>
      <c r="M27" s="21"/>
      <c r="N27" s="21"/>
      <c r="O27"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7" s="17">
        <f>IFERROR(-(Equipment[Initial Value]&gt;0)*(Equipment[Initial Value]&lt;&gt;Equipment[Down Payment])*PMT(Equipment[Loan Rate]/MonthsInYear,Equipment[Loan Term
(Years)]*MonthsInYear,Equipment[Initial Value]-Equipment[Down Payment]),0)</f>
        <v>0</v>
      </c>
      <c r="Q27" s="17">
        <f>Equipment[[#This Row],[Monthly Payment]]+Equipment[Monthly
Operating Costs]</f>
        <v>0</v>
      </c>
      <c r="R27" s="17">
        <f>IFERROR((Equipment[Initial Value]&gt;0)*SLN(Equipment[Initial Value],Equipment[Expected Value at End of Contract],Equipment[Loan Term
(Years)]),0)</f>
        <v>0</v>
      </c>
      <c r="S27" s="17">
        <f>IFERROR(Equipment[Annual Depreciation
(Straight Line)]/MonthsInYear,0)</f>
        <v>0</v>
      </c>
      <c r="T27" s="17">
        <f ca="1">IFERROR(Equipment[Initial Value]-(Equipment[Annual Depreciation
(Straight Line)]*((TODAY()-Equipment[Date Purchased
or Leased])/DaysInYear)),0)</f>
        <v>0</v>
      </c>
    </row>
    <row r="28" spans="2:20" s="5" customFormat="1" ht="19.5" customHeight="1" x14ac:dyDescent="0.3">
      <c r="B28" s="18"/>
      <c r="C28" s="19"/>
      <c r="D28" s="19"/>
      <c r="E28" s="19"/>
      <c r="F28" s="19"/>
      <c r="G28" s="20"/>
      <c r="H28" s="21"/>
      <c r="I28" s="21"/>
      <c r="J28" s="22"/>
      <c r="K28" s="19"/>
      <c r="L28" s="23"/>
      <c r="M28" s="21"/>
      <c r="N28" s="21"/>
      <c r="O28"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8" s="17">
        <f>IFERROR(-(Equipment[Initial Value]&gt;0)*(Equipment[Initial Value]&lt;&gt;Equipment[Down Payment])*PMT(Equipment[Loan Rate]/MonthsInYear,Equipment[Loan Term
(Years)]*MonthsInYear,Equipment[Initial Value]-Equipment[Down Payment]),0)</f>
        <v>0</v>
      </c>
      <c r="Q28" s="17">
        <f>Equipment[[#This Row],[Monthly Payment]]+Equipment[Monthly
Operating Costs]</f>
        <v>0</v>
      </c>
      <c r="R28" s="17">
        <f>IFERROR((Equipment[Initial Value]&gt;0)*SLN(Equipment[Initial Value],Equipment[Expected Value at End of Contract],Equipment[Loan Term
(Years)]),0)</f>
        <v>0</v>
      </c>
      <c r="S28" s="17">
        <f>IFERROR(Equipment[Annual Depreciation
(Straight Line)]/MonthsInYear,0)</f>
        <v>0</v>
      </c>
      <c r="T28" s="17">
        <f ca="1">IFERROR(Equipment[Initial Value]-(Equipment[Annual Depreciation
(Straight Line)]*((TODAY()-Equipment[Date Purchased
or Leased])/DaysInYear)),0)</f>
        <v>0</v>
      </c>
    </row>
    <row r="29" spans="2:20" s="5" customFormat="1" ht="19.5" customHeight="1" x14ac:dyDescent="0.3">
      <c r="B29" s="18"/>
      <c r="C29" s="19"/>
      <c r="D29" s="19"/>
      <c r="E29" s="19"/>
      <c r="F29" s="19"/>
      <c r="G29" s="20"/>
      <c r="H29" s="21"/>
      <c r="I29" s="21"/>
      <c r="J29" s="22"/>
      <c r="K29" s="19"/>
      <c r="L29" s="23"/>
      <c r="M29" s="21"/>
      <c r="N29" s="21"/>
      <c r="O29"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29" s="17">
        <f>IFERROR(-(Equipment[Initial Value]&gt;0)*(Equipment[Initial Value]&lt;&gt;Equipment[Down Payment])*PMT(Equipment[Loan Rate]/MonthsInYear,Equipment[Loan Term
(Years)]*MonthsInYear,Equipment[Initial Value]-Equipment[Down Payment]),0)</f>
        <v>0</v>
      </c>
      <c r="Q29" s="17">
        <f>Equipment[[#This Row],[Monthly Payment]]+Equipment[Monthly
Operating Costs]</f>
        <v>0</v>
      </c>
      <c r="R29" s="17">
        <f>IFERROR((Equipment[Initial Value]&gt;0)*SLN(Equipment[Initial Value],Equipment[Expected Value at End of Contract],Equipment[Loan Term
(Years)]),0)</f>
        <v>0</v>
      </c>
      <c r="S29" s="17">
        <f>IFERROR(Equipment[Annual Depreciation
(Straight Line)]/MonthsInYear,0)</f>
        <v>0</v>
      </c>
      <c r="T29" s="17">
        <f ca="1">IFERROR(Equipment[Initial Value]-(Equipment[Annual Depreciation
(Straight Line)]*((TODAY()-Equipment[Date Purchased
or Leased])/DaysInYear)),0)</f>
        <v>0</v>
      </c>
    </row>
    <row r="30" spans="2:20" s="5" customFormat="1" ht="19.5" customHeight="1" x14ac:dyDescent="0.3">
      <c r="B30" s="18"/>
      <c r="C30" s="19"/>
      <c r="D30" s="19"/>
      <c r="E30" s="19"/>
      <c r="F30" s="19"/>
      <c r="G30" s="20"/>
      <c r="H30" s="21"/>
      <c r="I30" s="21"/>
      <c r="J30" s="22"/>
      <c r="K30" s="19"/>
      <c r="L30" s="23"/>
      <c r="M30" s="21"/>
      <c r="N30" s="21"/>
      <c r="O30"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0" s="17">
        <f>IFERROR(-(Equipment[Initial Value]&gt;0)*(Equipment[Initial Value]&lt;&gt;Equipment[Down Payment])*PMT(Equipment[Loan Rate]/MonthsInYear,Equipment[Loan Term
(Years)]*MonthsInYear,Equipment[Initial Value]-Equipment[Down Payment]),0)</f>
        <v>0</v>
      </c>
      <c r="Q30" s="17">
        <f>Equipment[[#This Row],[Monthly Payment]]+Equipment[Monthly
Operating Costs]</f>
        <v>0</v>
      </c>
      <c r="R30" s="17">
        <f>IFERROR((Equipment[Initial Value]&gt;0)*SLN(Equipment[Initial Value],Equipment[Expected Value at End of Contract],Equipment[Loan Term
(Years)]),0)</f>
        <v>0</v>
      </c>
      <c r="S30" s="17">
        <f>IFERROR(Equipment[Annual Depreciation
(Straight Line)]/MonthsInYear,0)</f>
        <v>0</v>
      </c>
      <c r="T30" s="17">
        <f ca="1">IFERROR(Equipment[Initial Value]-(Equipment[Annual Depreciation
(Straight Line)]*((TODAY()-Equipment[Date Purchased
or Leased])/DaysInYear)),0)</f>
        <v>0</v>
      </c>
    </row>
    <row r="31" spans="2:20" s="5" customFormat="1" ht="19.5" customHeight="1" x14ac:dyDescent="0.3">
      <c r="B31" s="18"/>
      <c r="C31" s="19"/>
      <c r="D31" s="19"/>
      <c r="E31" s="19"/>
      <c r="F31" s="19"/>
      <c r="G31" s="20"/>
      <c r="H31" s="21"/>
      <c r="I31" s="21"/>
      <c r="J31" s="22"/>
      <c r="K31" s="19"/>
      <c r="L31" s="23"/>
      <c r="M31" s="21"/>
      <c r="N31" s="21"/>
      <c r="O31"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1" s="17">
        <f>IFERROR(-(Equipment[Initial Value]&gt;0)*(Equipment[Initial Value]&lt;&gt;Equipment[Down Payment])*PMT(Equipment[Loan Rate]/MonthsInYear,Equipment[Loan Term
(Years)]*MonthsInYear,Equipment[Initial Value]-Equipment[Down Payment]),0)</f>
        <v>0</v>
      </c>
      <c r="Q31" s="17">
        <f>Equipment[[#This Row],[Monthly Payment]]+Equipment[Monthly
Operating Costs]</f>
        <v>0</v>
      </c>
      <c r="R31" s="17">
        <f>IFERROR((Equipment[Initial Value]&gt;0)*SLN(Equipment[Initial Value],Equipment[Expected Value at End of Contract],Equipment[Loan Term
(Years)]),0)</f>
        <v>0</v>
      </c>
      <c r="S31" s="17">
        <f>IFERROR(Equipment[Annual Depreciation
(Straight Line)]/MonthsInYear,0)</f>
        <v>0</v>
      </c>
      <c r="T31" s="17">
        <f ca="1">IFERROR(Equipment[Initial Value]-(Equipment[Annual Depreciation
(Straight Line)]*((TODAY()-Equipment[Date Purchased
or Leased])/DaysInYear)),0)</f>
        <v>0</v>
      </c>
    </row>
    <row r="32" spans="2:20" s="5" customFormat="1" ht="19.5" customHeight="1" x14ac:dyDescent="0.3">
      <c r="B32" s="18"/>
      <c r="C32" s="19"/>
      <c r="D32" s="19"/>
      <c r="E32" s="19"/>
      <c r="F32" s="19"/>
      <c r="G32" s="20"/>
      <c r="H32" s="21"/>
      <c r="I32" s="21"/>
      <c r="J32" s="22"/>
      <c r="K32" s="19"/>
      <c r="L32" s="23"/>
      <c r="M32" s="21"/>
      <c r="N32" s="21"/>
      <c r="O32"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2" s="17">
        <f>IFERROR(-(Equipment[Initial Value]&gt;0)*(Equipment[Initial Value]&lt;&gt;Equipment[Down Payment])*PMT(Equipment[Loan Rate]/MonthsInYear,Equipment[Loan Term
(Years)]*MonthsInYear,Equipment[Initial Value]-Equipment[Down Payment]),0)</f>
        <v>0</v>
      </c>
      <c r="Q32" s="17">
        <f>Equipment[[#This Row],[Monthly Payment]]+Equipment[Monthly
Operating Costs]</f>
        <v>0</v>
      </c>
      <c r="R32" s="17">
        <f>IFERROR((Equipment[Initial Value]&gt;0)*SLN(Equipment[Initial Value],Equipment[Expected Value at End of Contract],Equipment[Loan Term
(Years)]),0)</f>
        <v>0</v>
      </c>
      <c r="S32" s="17">
        <f>IFERROR(Equipment[Annual Depreciation
(Straight Line)]/MonthsInYear,0)</f>
        <v>0</v>
      </c>
      <c r="T32" s="17">
        <f ca="1">IFERROR(Equipment[Initial Value]-(Equipment[Annual Depreciation
(Straight Line)]*((TODAY()-Equipment[Date Purchased
or Leased])/DaysInYear)),0)</f>
        <v>0</v>
      </c>
    </row>
    <row r="33" spans="2:20" s="5" customFormat="1" ht="19.5" customHeight="1" x14ac:dyDescent="0.3">
      <c r="B33" s="18"/>
      <c r="C33" s="19"/>
      <c r="D33" s="19"/>
      <c r="E33" s="19"/>
      <c r="F33" s="19"/>
      <c r="G33" s="20"/>
      <c r="H33" s="21"/>
      <c r="I33" s="21"/>
      <c r="J33" s="22"/>
      <c r="K33" s="19"/>
      <c r="L33" s="23"/>
      <c r="M33" s="21"/>
      <c r="N33" s="21"/>
      <c r="O33"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3" s="17">
        <f>IFERROR(-(Equipment[Initial Value]&gt;0)*(Equipment[Initial Value]&lt;&gt;Equipment[Down Payment])*PMT(Equipment[Loan Rate]/MonthsInYear,Equipment[Loan Term
(Years)]*MonthsInYear,Equipment[Initial Value]-Equipment[Down Payment]),0)</f>
        <v>0</v>
      </c>
      <c r="Q33" s="17">
        <f>Equipment[[#This Row],[Monthly Payment]]+Equipment[Monthly
Operating Costs]</f>
        <v>0</v>
      </c>
      <c r="R33" s="17">
        <f>IFERROR((Equipment[Initial Value]&gt;0)*SLN(Equipment[Initial Value],Equipment[Expected Value at End of Contract],Equipment[Loan Term
(Years)]),0)</f>
        <v>0</v>
      </c>
      <c r="S33" s="17">
        <f>IFERROR(Equipment[Annual Depreciation
(Straight Line)]/MonthsInYear,0)</f>
        <v>0</v>
      </c>
      <c r="T33" s="17">
        <f ca="1">IFERROR(Equipment[Initial Value]-(Equipment[Annual Depreciation
(Straight Line)]*((TODAY()-Equipment[Date Purchased
or Leased])/DaysInYear)),0)</f>
        <v>0</v>
      </c>
    </row>
    <row r="34" spans="2:20" s="5" customFormat="1" ht="19.5" customHeight="1" x14ac:dyDescent="0.3">
      <c r="B34" s="18"/>
      <c r="C34" s="19"/>
      <c r="D34" s="19"/>
      <c r="E34" s="19"/>
      <c r="F34" s="19"/>
      <c r="G34" s="20"/>
      <c r="H34" s="21"/>
      <c r="I34" s="21"/>
      <c r="J34" s="22"/>
      <c r="K34" s="19"/>
      <c r="L34" s="23"/>
      <c r="M34" s="21"/>
      <c r="N34" s="21"/>
      <c r="O34"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4" s="17">
        <f>IFERROR(-(Equipment[Initial Value]&gt;0)*(Equipment[Initial Value]&lt;&gt;Equipment[Down Payment])*PMT(Equipment[Loan Rate]/MonthsInYear,Equipment[Loan Term
(Years)]*MonthsInYear,Equipment[Initial Value]-Equipment[Down Payment]),0)</f>
        <v>0</v>
      </c>
      <c r="Q34" s="17">
        <f>Equipment[[#This Row],[Monthly Payment]]+Equipment[Monthly
Operating Costs]</f>
        <v>0</v>
      </c>
      <c r="R34" s="17">
        <f>IFERROR((Equipment[Initial Value]&gt;0)*SLN(Equipment[Initial Value],Equipment[Expected Value at End of Contract],Equipment[Loan Term
(Years)]),0)</f>
        <v>0</v>
      </c>
      <c r="S34" s="17">
        <f>IFERROR(Equipment[Annual Depreciation
(Straight Line)]/MonthsInYear,0)</f>
        <v>0</v>
      </c>
      <c r="T34" s="17">
        <f ca="1">IFERROR(Equipment[Initial Value]-(Equipment[Annual Depreciation
(Straight Line)]*((TODAY()-Equipment[Date Purchased
or Leased])/DaysInYear)),0)</f>
        <v>0</v>
      </c>
    </row>
    <row r="35" spans="2:20" s="5" customFormat="1" ht="19.5" customHeight="1" x14ac:dyDescent="0.3">
      <c r="B35" s="18"/>
      <c r="C35" s="19"/>
      <c r="D35" s="19"/>
      <c r="E35" s="19"/>
      <c r="F35" s="19"/>
      <c r="G35" s="20"/>
      <c r="H35" s="21"/>
      <c r="I35" s="21"/>
      <c r="J35" s="22"/>
      <c r="K35" s="19"/>
      <c r="L35" s="23"/>
      <c r="M35" s="21"/>
      <c r="N35" s="21"/>
      <c r="O35" s="16">
        <f ca="1">IFERROR(SUMPRODUCT(--(DAY(ROW(OFFSET($A$1,,,DATE(YEAR(Equipment[[#This Row],[Date Purchased
or Leased]])+Equipment[[#This Row],[Loan Term
(Years)]],MONTH(Equipment[[#This Row],[Date Purchased
or Leased]])-1,DAY(Equipment[[#This Row],[Date Purchased
or Leased]]))-TODAY()))+DATE(YEAR(Equipment[[#This Row],[Date Purchased
or Leased]])+Equipment[[#This Row],[Loan Term
(Years)]],MONTH(Equipment[[#This Row],[Date Purchased
or Leased]]),DAY(Equipment[[#This Row],[Date Purchased
or Leased]]))-1)=DAY(Equipment[[#This Row],[Date Purchased
or Leased]]))),0)</f>
        <v>0</v>
      </c>
      <c r="P35" s="17">
        <f>IFERROR(-(Equipment[Initial Value]&gt;0)*(Equipment[Initial Value]&lt;&gt;Equipment[Down Payment])*PMT(Equipment[Loan Rate]/MonthsInYear,Equipment[Loan Term
(Years)]*MonthsInYear,Equipment[Initial Value]-Equipment[Down Payment]),0)</f>
        <v>0</v>
      </c>
      <c r="Q35" s="17">
        <f>Equipment[[#This Row],[Monthly Payment]]+Equipment[Monthly
Operating Costs]</f>
        <v>0</v>
      </c>
      <c r="R35" s="17">
        <f>IFERROR((Equipment[Initial Value]&gt;0)*SLN(Equipment[Initial Value],Equipment[Expected Value at End of Contract],Equipment[Loan Term
(Years)]),0)</f>
        <v>0</v>
      </c>
      <c r="S35" s="17">
        <f>IFERROR(Equipment[Annual Depreciation
(Straight Line)]/MonthsInYear,0)</f>
        <v>0</v>
      </c>
      <c r="T35" s="17">
        <f ca="1">IFERROR(Equipment[Initial Value]-(Equipment[Annual Depreciation
(Straight Line)]*((TODAY()-Equipment[Date Purchased
or Leased])/DaysInYear)),0)</f>
        <v>0</v>
      </c>
    </row>
    <row r="36" spans="2:20" s="43" customFormat="1" ht="19.5" customHeight="1" x14ac:dyDescent="0.3">
      <c r="B36" s="35" t="s">
        <v>13</v>
      </c>
      <c r="C36" s="36"/>
      <c r="D36" s="36"/>
      <c r="E36" s="36"/>
      <c r="F36" s="36"/>
      <c r="G36" s="37">
        <f>SUBTOTAL(101,Equipment[Years of
Service Left ])</f>
        <v>3.3333333333333335</v>
      </c>
      <c r="H36" s="38">
        <f>SUBTOTAL(109,Equipment[Initial Value])</f>
        <v>52500</v>
      </c>
      <c r="I36" s="38">
        <f>SUBTOTAL(109,Equipment[Down Payment])</f>
        <v>9000</v>
      </c>
      <c r="J36" s="36"/>
      <c r="K36" s="39">
        <f>SUBTOTAL(101,Equipment[Loan Term
(Years)])</f>
        <v>3.6666666666666665</v>
      </c>
      <c r="L36" s="40">
        <f>SUBTOTAL(101,Equipment[Loan Rate])</f>
        <v>8.5833333333333331E-2</v>
      </c>
      <c r="M36" s="38">
        <f>SUBTOTAL(109,Equipment[Monthly
Operating Costs])</f>
        <v>605</v>
      </c>
      <c r="N36" s="38">
        <f>SUBTOTAL(109,Equipment[Expected Value at End of Contract])</f>
        <v>24000</v>
      </c>
      <c r="O36" s="41">
        <f ca="1">SUBTOTAL(101,Equipment[Monthly
Payments Left])</f>
        <v>0</v>
      </c>
      <c r="P36" s="42">
        <f>SUBTOTAL(109,Equipment[Monthly Payment])</f>
        <v>1160.5943035068672</v>
      </c>
      <c r="Q36" s="42">
        <f>SUBTOTAL(109,Equipment[Total
Monthly Cost])</f>
        <v>1765.5943035068672</v>
      </c>
      <c r="R36" s="42">
        <f>SUBTOTAL(101,Equipment[Annual Depreciation
(Straight Line)])</f>
        <v>263.88888888888886</v>
      </c>
      <c r="S36" s="42">
        <f>SUBTOTAL(101,Equipment[Monthly Depreciation
(Straight Line)])</f>
        <v>21.99074074074074</v>
      </c>
      <c r="T36" s="42">
        <f ca="1">SUBTOTAL(109,Equipment[Current Value])</f>
        <v>2113.698630136987</v>
      </c>
    </row>
  </sheetData>
  <conditionalFormatting sqref="O6:O35">
    <cfRule type="expression" dxfId="22" priority="1">
      <formula>(LEN($C6)&gt;0)*($O6&lt;PaymentsLeftThreshold)</formula>
    </cfRule>
  </conditionalFormatting>
  <printOptions horizontalCentered="1"/>
  <pageMargins left="0.25" right="0.25" top="0.75" bottom="0.75" header="0.3" footer="0.3"/>
  <pageSetup fitToHeight="0" orientation="portrait" r:id="rId1"/>
  <colBreaks count="1" manualBreakCount="1">
    <brk id="14" max="1048575" man="1"/>
  </colBreak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H15"/>
  <sheetViews>
    <sheetView showGridLines="0" workbookViewId="0"/>
  </sheetViews>
  <sheetFormatPr defaultRowHeight="19.5" customHeight="1" x14ac:dyDescent="0.3"/>
  <cols>
    <col min="1" max="1" width="3.5703125" customWidth="1"/>
    <col min="2" max="2" width="32.5703125" customWidth="1"/>
    <col min="3" max="3" width="8.42578125" customWidth="1"/>
    <col min="4" max="5" width="17.42578125" customWidth="1"/>
    <col min="6" max="6" width="18.42578125" customWidth="1"/>
    <col min="7" max="7" width="22.5703125" customWidth="1"/>
    <col min="8" max="8" width="17.42578125" customWidth="1"/>
    <col min="9" max="9" width="19.140625" customWidth="1"/>
    <col min="10" max="10" width="12.7109375" customWidth="1"/>
    <col min="11" max="11" width="14.42578125" customWidth="1"/>
  </cols>
  <sheetData>
    <row r="1" spans="2:8" ht="45" customHeight="1" x14ac:dyDescent="0.4">
      <c r="B1" s="3" t="s">
        <v>35</v>
      </c>
    </row>
    <row r="2" spans="2:8" ht="19.5" customHeight="1" x14ac:dyDescent="0.3">
      <c r="B2" t="s">
        <v>36</v>
      </c>
    </row>
    <row r="4" spans="2:8" ht="19.5" customHeight="1" x14ac:dyDescent="0.3">
      <c r="B4" s="2" t="s">
        <v>3</v>
      </c>
      <c r="C4" s="5" t="s">
        <v>17</v>
      </c>
    </row>
    <row r="5" spans="2:8" ht="19.5" customHeight="1" x14ac:dyDescent="0.3">
      <c r="B5" s="2" t="s">
        <v>0</v>
      </c>
      <c r="C5" s="5" t="s">
        <v>17</v>
      </c>
    </row>
    <row r="6" spans="2:8" ht="19.5" customHeight="1" x14ac:dyDescent="0.3">
      <c r="B6" s="2" t="s">
        <v>1</v>
      </c>
      <c r="C6" s="5" t="s">
        <v>17</v>
      </c>
    </row>
    <row r="7" spans="2:8" ht="19.5" customHeight="1" x14ac:dyDescent="0.3">
      <c r="B7" s="2" t="s">
        <v>2</v>
      </c>
      <c r="C7" s="5" t="s">
        <v>17</v>
      </c>
    </row>
    <row r="8" spans="2:8" ht="19.5" customHeight="1" x14ac:dyDescent="0.3">
      <c r="B8" s="2" t="s">
        <v>23</v>
      </c>
      <c r="C8" s="5" t="s">
        <v>17</v>
      </c>
    </row>
    <row r="9" spans="2:8" ht="19.5" customHeight="1" x14ac:dyDescent="0.3">
      <c r="B9" s="2" t="s">
        <v>6</v>
      </c>
      <c r="C9" s="5" t="s">
        <v>17</v>
      </c>
    </row>
    <row r="11" spans="2:8" ht="19.5" customHeight="1" x14ac:dyDescent="0.3">
      <c r="B11" s="2" t="s">
        <v>31</v>
      </c>
      <c r="C11" s="5" t="s">
        <v>14</v>
      </c>
      <c r="D11" s="5" t="s">
        <v>10</v>
      </c>
      <c r="E11" s="5" t="s">
        <v>11</v>
      </c>
      <c r="F11" s="5" t="s">
        <v>33</v>
      </c>
      <c r="G11" s="5" t="s">
        <v>7</v>
      </c>
      <c r="H11" s="5" t="s">
        <v>12</v>
      </c>
    </row>
    <row r="12" spans="2:8" ht="19.5" customHeight="1" x14ac:dyDescent="0.3">
      <c r="B12" s="6">
        <v>123</v>
      </c>
      <c r="C12" s="1">
        <v>1</v>
      </c>
      <c r="D12" s="1">
        <v>200</v>
      </c>
      <c r="E12" s="1">
        <v>634.06458586867973</v>
      </c>
      <c r="F12" s="1">
        <v>834.06458586867973</v>
      </c>
      <c r="G12" s="1">
        <v>208.33333333333334</v>
      </c>
      <c r="H12" s="1">
        <v>14301.369863013697</v>
      </c>
    </row>
    <row r="13" spans="2:8" ht="19.5" customHeight="1" x14ac:dyDescent="0.3">
      <c r="B13" s="6">
        <v>234</v>
      </c>
      <c r="C13" s="1">
        <v>1</v>
      </c>
      <c r="D13" s="1">
        <v>120</v>
      </c>
      <c r="E13" s="1">
        <v>343.43280007691891</v>
      </c>
      <c r="F13" s="1">
        <v>463.43280007691891</v>
      </c>
      <c r="G13" s="1">
        <v>263.88888888888886</v>
      </c>
      <c r="H13" s="1">
        <v>-6916.4383561643845</v>
      </c>
    </row>
    <row r="14" spans="2:8" ht="19.5" customHeight="1" x14ac:dyDescent="0.3">
      <c r="B14" s="6">
        <v>345</v>
      </c>
      <c r="C14" s="1">
        <v>1</v>
      </c>
      <c r="D14" s="1">
        <v>285</v>
      </c>
      <c r="E14" s="1">
        <v>183.09691756126861</v>
      </c>
      <c r="F14" s="1">
        <v>468.09691756126858</v>
      </c>
      <c r="G14" s="1">
        <v>187.5</v>
      </c>
      <c r="H14" s="1">
        <v>-4880.82191780822</v>
      </c>
    </row>
    <row r="15" spans="2:8" ht="19.5" customHeight="1" x14ac:dyDescent="0.3">
      <c r="B15" s="6" t="s">
        <v>32</v>
      </c>
      <c r="C15" s="1">
        <v>3</v>
      </c>
      <c r="D15" s="1">
        <v>605</v>
      </c>
      <c r="E15" s="1">
        <v>1160.5943035068672</v>
      </c>
      <c r="F15" s="1">
        <v>1765.5943035068672</v>
      </c>
      <c r="G15" s="1">
        <v>659.72222222222217</v>
      </c>
      <c r="H15" s="1">
        <v>2504.1095890410925</v>
      </c>
    </row>
  </sheetData>
  <pageMargins left="0.7" right="0.7" top="0.75" bottom="0.75" header="0.3" footer="0.3"/>
  <pageSetup orientation="portrait" horizontalDpi="0"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0086B8C-47E2-4A3C-8D62-3E27BE5EBA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Equipment List</vt:lpstr>
      <vt:lpstr>Pivot Data</vt:lpstr>
      <vt:lpstr>PaymentsLeftThreshold</vt:lpstr>
      <vt:lpstr>'Equipment 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2017-05-13T13:16:12Z</cp:lastPrinted>
  <dcterms:created xsi:type="dcterms:W3CDTF">2017-04-25T12:11:53Z</dcterms:created>
  <dcterms:modified xsi:type="dcterms:W3CDTF">2017-05-13T13:17:25Z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TC034274419991</vt:lpwstr>
  </property>
</Properties>
</file>