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1-03-25\"/>
    </mc:Choice>
  </mc:AlternateContent>
  <bookViews>
    <workbookView xWindow="0" yWindow="0" windowWidth="28800" windowHeight="12300"/>
  </bookViews>
  <sheets>
    <sheet name="Attendance She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6" i="1" l="1"/>
  <c r="B46" i="1" s="1"/>
  <c r="C46" i="1" s="1"/>
  <c r="H46" i="1" s="1"/>
  <c r="B30" i="1"/>
  <c r="C30" i="1" s="1"/>
  <c r="H30" i="1" s="1"/>
  <c r="B29" i="1"/>
  <c r="C29" i="1" s="1"/>
  <c r="H29" i="1" s="1"/>
  <c r="B28" i="1"/>
  <c r="C28" i="1" s="1"/>
  <c r="H28" i="1" s="1"/>
  <c r="B27" i="1"/>
  <c r="C27" i="1" s="1"/>
  <c r="H27" i="1" s="1"/>
  <c r="B26" i="1"/>
  <c r="C26" i="1" s="1"/>
  <c r="H26" i="1" s="1"/>
  <c r="B25" i="1"/>
  <c r="C25" i="1" s="1"/>
  <c r="H25" i="1" s="1"/>
  <c r="B24" i="1"/>
  <c r="C24" i="1" s="1"/>
  <c r="H24" i="1" s="1"/>
  <c r="B23" i="1"/>
  <c r="C23" i="1" s="1"/>
  <c r="H23" i="1" s="1"/>
  <c r="B22" i="1"/>
  <c r="C22" i="1" s="1"/>
  <c r="B21" i="1"/>
  <c r="C21" i="1" s="1"/>
  <c r="H21" i="1" s="1"/>
  <c r="B20" i="1"/>
  <c r="C20" i="1" s="1"/>
  <c r="B19" i="1"/>
  <c r="C19" i="1" s="1"/>
  <c r="B18" i="1"/>
  <c r="C18" i="1" s="1"/>
  <c r="B17" i="1"/>
  <c r="C17" i="1" s="1"/>
  <c r="F22" i="1"/>
  <c r="G22" i="1"/>
  <c r="I22" i="1"/>
  <c r="F23" i="1"/>
  <c r="F24" i="1"/>
  <c r="F25" i="1"/>
  <c r="F26" i="1"/>
  <c r="F27" i="1"/>
  <c r="F28" i="1"/>
  <c r="F29" i="1"/>
  <c r="F30" i="1"/>
  <c r="G23" i="1"/>
  <c r="G24" i="1"/>
  <c r="G25" i="1"/>
  <c r="G26" i="1"/>
  <c r="G27" i="1"/>
  <c r="G28" i="1"/>
  <c r="G29" i="1"/>
  <c r="G30" i="1"/>
  <c r="I23" i="1"/>
  <c r="I24" i="1"/>
  <c r="I25" i="1"/>
  <c r="I26" i="1"/>
  <c r="I27" i="1"/>
  <c r="I28" i="1"/>
  <c r="I29" i="1"/>
  <c r="I30" i="1"/>
  <c r="F31" i="1"/>
  <c r="F32" i="1"/>
  <c r="F33" i="1"/>
  <c r="F34" i="1"/>
  <c r="F35" i="1"/>
  <c r="F36" i="1"/>
  <c r="F37" i="1"/>
  <c r="F38" i="1"/>
  <c r="G31" i="1"/>
  <c r="G32" i="1"/>
  <c r="G33" i="1"/>
  <c r="G34" i="1"/>
  <c r="G35" i="1"/>
  <c r="G36" i="1"/>
  <c r="G37" i="1"/>
  <c r="G38" i="1"/>
  <c r="I31" i="1"/>
  <c r="I32" i="1"/>
  <c r="I33" i="1"/>
  <c r="I34" i="1"/>
  <c r="I35" i="1"/>
  <c r="I36" i="1"/>
  <c r="I37" i="1"/>
  <c r="I38" i="1"/>
  <c r="F39" i="1"/>
  <c r="F40" i="1"/>
  <c r="F41" i="1"/>
  <c r="F42" i="1"/>
  <c r="G39" i="1"/>
  <c r="G40" i="1"/>
  <c r="G41" i="1"/>
  <c r="G42" i="1"/>
  <c r="I39" i="1"/>
  <c r="I40" i="1"/>
  <c r="I41" i="1"/>
  <c r="I42" i="1"/>
  <c r="F17" i="1"/>
  <c r="F18" i="1"/>
  <c r="F19" i="1"/>
  <c r="F20" i="1"/>
  <c r="F21" i="1"/>
  <c r="F43" i="1"/>
  <c r="F44" i="1"/>
  <c r="F45" i="1"/>
  <c r="F46" i="1"/>
  <c r="F16" i="1"/>
  <c r="J16" i="1"/>
  <c r="I46" i="1"/>
  <c r="G17" i="1"/>
  <c r="I17" i="1" s="1"/>
  <c r="G18" i="1"/>
  <c r="I18" i="1" s="1"/>
  <c r="G19" i="1"/>
  <c r="I19" i="1" s="1"/>
  <c r="G20" i="1"/>
  <c r="I20" i="1" s="1"/>
  <c r="G21" i="1"/>
  <c r="I21" i="1" s="1"/>
  <c r="G43" i="1"/>
  <c r="G44" i="1"/>
  <c r="I44" i="1" s="1"/>
  <c r="G45" i="1"/>
  <c r="I45" i="1" s="1"/>
  <c r="G46" i="1"/>
  <c r="G16" i="1"/>
  <c r="I16" i="1" s="1"/>
  <c r="H17" i="1" l="1"/>
  <c r="B32" i="1"/>
  <c r="C32" i="1" s="1"/>
  <c r="H32" i="1" s="1"/>
  <c r="J10" i="1"/>
  <c r="H18" i="1"/>
  <c r="B33" i="1"/>
  <c r="C33" i="1" s="1"/>
  <c r="H33" i="1" s="1"/>
  <c r="B34" i="1"/>
  <c r="C34" i="1" s="1"/>
  <c r="H34" i="1" s="1"/>
  <c r="B41" i="1"/>
  <c r="C41" i="1" s="1"/>
  <c r="H41" i="1" s="1"/>
  <c r="B37" i="1"/>
  <c r="C37" i="1" s="1"/>
  <c r="H37" i="1" s="1"/>
  <c r="C16" i="1"/>
  <c r="H16" i="1" s="1"/>
  <c r="B38" i="1"/>
  <c r="C38" i="1" s="1"/>
  <c r="H38" i="1" s="1"/>
  <c r="B42" i="1"/>
  <c r="C42" i="1" s="1"/>
  <c r="B31" i="1"/>
  <c r="C31" i="1" s="1"/>
  <c r="H31" i="1" s="1"/>
  <c r="B35" i="1"/>
  <c r="C35" i="1" s="1"/>
  <c r="H35" i="1" s="1"/>
  <c r="B39" i="1"/>
  <c r="C39" i="1" s="1"/>
  <c r="H39" i="1" s="1"/>
  <c r="B43" i="1"/>
  <c r="C43" i="1" s="1"/>
  <c r="H43" i="1" s="1"/>
  <c r="B36" i="1"/>
  <c r="C36" i="1" s="1"/>
  <c r="H36" i="1" s="1"/>
  <c r="B40" i="1"/>
  <c r="C40" i="1" s="1"/>
  <c r="H40" i="1" s="1"/>
  <c r="B44" i="1"/>
  <c r="C44" i="1" s="1"/>
  <c r="H44" i="1" s="1"/>
  <c r="H42" i="1"/>
  <c r="H22" i="1"/>
  <c r="B45" i="1"/>
  <c r="C45" i="1" s="1"/>
  <c r="H45" i="1" s="1"/>
  <c r="I43" i="1"/>
  <c r="H20" i="1"/>
  <c r="H19" i="1"/>
  <c r="H10" i="1" l="1"/>
  <c r="F10" i="1"/>
</calcChain>
</file>

<file path=xl/sharedStrings.xml><?xml version="1.0" encoding="utf-8"?>
<sst xmlns="http://schemas.openxmlformats.org/spreadsheetml/2006/main" count="27" uniqueCount="27">
  <si>
    <t>Employee Attendance Record Sheet</t>
  </si>
  <si>
    <t>Employee Details</t>
  </si>
  <si>
    <t>Date</t>
  </si>
  <si>
    <t>Day</t>
  </si>
  <si>
    <t>Check-In Time</t>
  </si>
  <si>
    <t>Check-Out Time</t>
  </si>
  <si>
    <t>Total Hours</t>
  </si>
  <si>
    <t>Status</t>
  </si>
  <si>
    <t>Overtime Hours</t>
  </si>
  <si>
    <t>Remarks</t>
  </si>
  <si>
    <t>Sick Leave</t>
  </si>
  <si>
    <t>Late Check-out</t>
  </si>
  <si>
    <t>Late Arrival</t>
  </si>
  <si>
    <t>Attendance:</t>
  </si>
  <si>
    <r>
      <t>Company Name</t>
    </r>
    <r>
      <rPr>
        <sz val="11"/>
        <color theme="1"/>
        <rFont val="Roboto"/>
      </rPr>
      <t>:</t>
    </r>
  </si>
  <si>
    <r>
      <t>Employee Name</t>
    </r>
    <r>
      <rPr>
        <sz val="11"/>
        <color theme="1"/>
        <rFont val="Roboto"/>
      </rPr>
      <t>:</t>
    </r>
  </si>
  <si>
    <r>
      <t>Supervisor</t>
    </r>
    <r>
      <rPr>
        <sz val="11"/>
        <color theme="1"/>
        <rFont val="Roboto"/>
      </rPr>
      <t>:</t>
    </r>
  </si>
  <si>
    <t>Arrival Status</t>
  </si>
  <si>
    <t>Total Present Days:</t>
  </si>
  <si>
    <t>Total Absent Days:</t>
  </si>
  <si>
    <t>Total Overtime Hours:</t>
  </si>
  <si>
    <r>
      <t xml:space="preserve">        Department</t>
    </r>
    <r>
      <rPr>
        <sz val="11"/>
        <color theme="1"/>
        <rFont val="Roboto"/>
      </rPr>
      <t>:</t>
    </r>
  </si>
  <si>
    <r>
      <t xml:space="preserve">        Employee ID</t>
    </r>
    <r>
      <rPr>
        <sz val="11"/>
        <color theme="1"/>
        <rFont val="Roboto"/>
      </rPr>
      <t>:</t>
    </r>
  </si>
  <si>
    <r>
      <t xml:space="preserve">       Position</t>
    </r>
    <r>
      <rPr>
        <sz val="11"/>
        <color theme="1"/>
        <rFont val="Roboto"/>
      </rPr>
      <t>:</t>
    </r>
  </si>
  <si>
    <t xml:space="preserve">      Check-In Time:</t>
  </si>
  <si>
    <t xml:space="preserve">        Start Date:</t>
  </si>
  <si>
    <t>Visit: wordexceltemplates.com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</si>
</sst>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sz val="11"/>
      <color theme="1"/>
      <name val="Roboto"/>
    </font>
    <font>
      <b/>
      <sz val="22"/>
      <color theme="1"/>
      <name val="Roboto"/>
    </font>
    <font>
      <b/>
      <sz val="11"/>
      <color theme="1"/>
      <name val="Roboto"/>
    </font>
    <font>
      <b/>
      <sz val="12"/>
      <color theme="1"/>
      <name val="Roboto"/>
    </font>
    <font>
      <b/>
      <sz val="13.5"/>
      <color theme="1"/>
      <name val="Roboto"/>
    </font>
    <font>
      <sz val="11"/>
      <name val="Roboto"/>
    </font>
    <font>
      <sz val="11"/>
      <color theme="0" tint="-4.9989318521683403E-2"/>
      <name val="Roboto"/>
    </font>
    <font>
      <b/>
      <sz val="11"/>
      <color theme="0" tint="-4.9989318521683403E-2"/>
      <name val="Roboto"/>
    </font>
    <font>
      <i/>
      <sz val="10"/>
      <color theme="1"/>
      <name val="Roboto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15" fontId="1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18" fontId="1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/>
    </xf>
    <xf numFmtId="0" fontId="1" fillId="0" borderId="0" xfId="0" applyNumberFormat="1" applyFont="1" applyAlignment="1">
      <alignment horizontal="left" vertical="center" wrapText="1"/>
    </xf>
    <xf numFmtId="0" fontId="3" fillId="0" borderId="0" xfId="0" applyFont="1" applyAlignment="1"/>
    <xf numFmtId="0" fontId="4" fillId="0" borderId="0" xfId="0" applyFont="1" applyAlignment="1">
      <alignment horizontal="left"/>
    </xf>
    <xf numFmtId="0" fontId="1" fillId="0" borderId="0" xfId="0" applyFont="1" applyAlignment="1"/>
    <xf numFmtId="0" fontId="3" fillId="0" borderId="0" xfId="0" applyFont="1" applyAlignment="1">
      <alignment horizontal="center"/>
    </xf>
    <xf numFmtId="0" fontId="3" fillId="2" borderId="0" xfId="0" applyFont="1" applyFill="1" applyAlignment="1">
      <alignment horizontal="left"/>
    </xf>
    <xf numFmtId="0" fontId="6" fillId="2" borderId="0" xfId="0" applyFont="1" applyFill="1" applyAlignment="1">
      <alignment horizontal="left"/>
    </xf>
    <xf numFmtId="0" fontId="7" fillId="2" borderId="0" xfId="0" applyFont="1" applyFill="1" applyAlignment="1">
      <alignment horizontal="left"/>
    </xf>
    <xf numFmtId="0" fontId="8" fillId="2" borderId="0" xfId="0" applyFont="1" applyFill="1" applyAlignment="1">
      <alignment horizontal="left"/>
    </xf>
    <xf numFmtId="0" fontId="7" fillId="2" borderId="0" xfId="0" applyFont="1" applyFill="1" applyAlignment="1">
      <alignment horizontal="left"/>
    </xf>
    <xf numFmtId="18" fontId="7" fillId="2" borderId="0" xfId="0" applyNumberFormat="1" applyFont="1" applyFill="1" applyAlignment="1">
      <alignment horizontal="left"/>
    </xf>
    <xf numFmtId="14" fontId="3" fillId="2" borderId="0" xfId="0" applyNumberFormat="1" applyFont="1" applyFill="1" applyAlignment="1">
      <alignment horizontal="left"/>
    </xf>
    <xf numFmtId="0" fontId="9" fillId="0" borderId="0" xfId="0" applyFont="1" applyAlignment="1">
      <alignment horizontal="right"/>
    </xf>
  </cellXfs>
  <cellStyles count="1">
    <cellStyle name="Normal" xfId="0" builtinId="0"/>
  </cellStyles>
  <dxfs count="13">
    <dxf>
      <font>
        <color rgb="FFC00000"/>
      </font>
    </dxf>
    <dxf>
      <font>
        <b/>
        <i val="0"/>
        <color rgb="FFC00000"/>
      </font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numFmt numFmtId="0" formatCode="General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23" formatCode="h:mm\ AM/PM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numFmt numFmtId="20" formatCode="dd/mmm/yy"/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5:J46" totalsRowShown="0" headerRowDxfId="3" dataDxfId="2">
  <autoFilter ref="B15:J46"/>
  <tableColumns count="9">
    <tableColumn id="1" name="Date" dataDxfId="12"/>
    <tableColumn id="2" name="Day" dataDxfId="11">
      <calculatedColumnFormula>TEXT(B16, "ddd")</calculatedColumnFormula>
    </tableColumn>
    <tableColumn id="3" name="Check-In Time" dataDxfId="10"/>
    <tableColumn id="4" name="Check-Out Time" dataDxfId="9"/>
    <tableColumn id="9" name="Arrival Status" dataDxfId="8">
      <calculatedColumnFormula>IF(AND(D16&lt;&gt;"",D16&gt;TIME(9,0,0)),"Late Arrival","")</calculatedColumnFormula>
    </tableColumn>
    <tableColumn id="5" name="Total Hours" dataDxfId="7">
      <calculatedColumnFormula>IF(OR(D16="",E16=""),0,(E16-D16)*24)</calculatedColumnFormula>
    </tableColumn>
    <tableColumn id="6" name="Status" dataDxfId="6">
      <calculatedColumnFormula>IF(C16="Sat","Weekend",IF(C16="Sun","Weekend",IF(G16=0,"Absent","Present")))</calculatedColumnFormula>
    </tableColumn>
    <tableColumn id="7" name="Overtime Hours" dataDxfId="5">
      <calculatedColumnFormula>IF(G16&gt;8,G16-8,0)</calculatedColumnFormula>
    </tableColumn>
    <tableColumn id="8" name="Remarks" dataDxfId="4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48"/>
  <sheetViews>
    <sheetView showGridLines="0" tabSelected="1" workbookViewId="0">
      <selection activeCell="G69" sqref="G69"/>
    </sheetView>
  </sheetViews>
  <sheetFormatPr defaultRowHeight="16.5" x14ac:dyDescent="0.3"/>
  <cols>
    <col min="1" max="1" width="3.42578125" style="1" customWidth="1"/>
    <col min="2" max="2" width="25.7109375" style="1" customWidth="1"/>
    <col min="3" max="3" width="20.7109375" style="1" customWidth="1"/>
    <col min="4" max="9" width="28.7109375" style="1" customWidth="1"/>
    <col min="10" max="10" width="39" style="1" customWidth="1"/>
    <col min="11" max="16384" width="9.140625" style="1"/>
  </cols>
  <sheetData>
    <row r="2" spans="2:10" ht="30" x14ac:dyDescent="0.3">
      <c r="B2" s="2" t="s">
        <v>0</v>
      </c>
      <c r="C2" s="2"/>
      <c r="D2" s="2"/>
      <c r="E2" s="2"/>
      <c r="F2" s="2"/>
      <c r="G2" s="2"/>
      <c r="H2" s="2"/>
      <c r="I2" s="2"/>
      <c r="J2" s="2"/>
    </row>
    <row r="4" spans="2:10" s="3" customFormat="1" ht="24.95" customHeight="1" x14ac:dyDescent="0.3">
      <c r="B4" s="11" t="s">
        <v>14</v>
      </c>
      <c r="C4" s="15"/>
      <c r="D4" s="15"/>
      <c r="E4" s="11" t="s">
        <v>21</v>
      </c>
      <c r="F4" s="15"/>
      <c r="G4" s="15"/>
      <c r="H4" s="13"/>
      <c r="I4" s="11" t="s">
        <v>25</v>
      </c>
      <c r="J4" s="21">
        <v>45839</v>
      </c>
    </row>
    <row r="5" spans="2:10" ht="9.9499999999999993" customHeight="1" x14ac:dyDescent="0.3"/>
    <row r="6" spans="2:10" ht="17.25" x14ac:dyDescent="0.3">
      <c r="B6" s="12" t="s">
        <v>1</v>
      </c>
    </row>
    <row r="7" spans="2:10" ht="9.9499999999999993" customHeight="1" x14ac:dyDescent="0.3"/>
    <row r="8" spans="2:10" ht="24.95" customHeight="1" x14ac:dyDescent="0.3">
      <c r="B8" s="9" t="s">
        <v>15</v>
      </c>
      <c r="C8" s="17"/>
      <c r="D8" s="17"/>
      <c r="E8" s="9" t="s">
        <v>22</v>
      </c>
      <c r="F8" s="18"/>
      <c r="G8" s="9" t="s">
        <v>23</v>
      </c>
      <c r="H8" s="19"/>
      <c r="I8" s="9" t="s">
        <v>24</v>
      </c>
      <c r="J8" s="20">
        <v>0.375</v>
      </c>
    </row>
    <row r="9" spans="2:10" ht="9.9499999999999993" customHeight="1" x14ac:dyDescent="0.3"/>
    <row r="10" spans="2:10" ht="24.95" customHeight="1" x14ac:dyDescent="0.3">
      <c r="B10" s="9" t="s">
        <v>16</v>
      </c>
      <c r="C10" s="17"/>
      <c r="D10" s="17"/>
      <c r="E10" s="14" t="s">
        <v>18</v>
      </c>
      <c r="F10" s="16">
        <f>COUNTIF(H16:H46,"Present")</f>
        <v>4</v>
      </c>
      <c r="G10" s="14" t="s">
        <v>19</v>
      </c>
      <c r="H10" s="16">
        <f>COUNTIF(H16:H46,"Absent")</f>
        <v>19</v>
      </c>
      <c r="I10" s="14" t="s">
        <v>20</v>
      </c>
      <c r="J10" s="16">
        <f>SUM(I16:I46)</f>
        <v>2.7499999999999982</v>
      </c>
    </row>
    <row r="11" spans="2:10" ht="9.9499999999999993" customHeight="1" x14ac:dyDescent="0.3"/>
    <row r="13" spans="2:10" ht="19.5" x14ac:dyDescent="0.3">
      <c r="B13" s="4" t="s">
        <v>13</v>
      </c>
    </row>
    <row r="14" spans="2:10" x14ac:dyDescent="0.3">
      <c r="J14" s="22" t="s">
        <v>26</v>
      </c>
    </row>
    <row r="15" spans="2:10" ht="30.95" customHeight="1" x14ac:dyDescent="0.3">
      <c r="B15" s="5" t="s">
        <v>2</v>
      </c>
      <c r="C15" s="5" t="s">
        <v>3</v>
      </c>
      <c r="D15" s="5" t="s">
        <v>4</v>
      </c>
      <c r="E15" s="5" t="s">
        <v>5</v>
      </c>
      <c r="F15" s="5" t="s">
        <v>17</v>
      </c>
      <c r="G15" s="5" t="s">
        <v>6</v>
      </c>
      <c r="H15" s="5" t="s">
        <v>7</v>
      </c>
      <c r="I15" s="5" t="s">
        <v>8</v>
      </c>
      <c r="J15" s="5" t="s">
        <v>9</v>
      </c>
    </row>
    <row r="16" spans="2:10" ht="30.95" customHeight="1" x14ac:dyDescent="0.3">
      <c r="B16" s="6">
        <f>J4</f>
        <v>45839</v>
      </c>
      <c r="C16" s="7" t="str">
        <f>TEXT(B16, "ddd")</f>
        <v>Tue</v>
      </c>
      <c r="D16" s="8">
        <v>0.375</v>
      </c>
      <c r="E16" s="8">
        <v>0.72916666666666663</v>
      </c>
      <c r="F16" s="8" t="str">
        <f t="shared" ref="F16:F46" si="0">IF(AND(D16&lt;&gt;"",D16&gt;TIME(9,0,0)),"Late Arrival","")</f>
        <v/>
      </c>
      <c r="G16" s="7">
        <f>IF(OR(D16="",E16=""),0,(E16-D16)*24)</f>
        <v>8.5</v>
      </c>
      <c r="H16" s="7" t="str">
        <f>IF(C16="Sat","Weekend",IF(C16="Sun","Weekend",IF(G16=0,"Absent","Present")))</f>
        <v>Present</v>
      </c>
      <c r="I16" s="7">
        <f>IF(G16&gt;8,G16-8,0)</f>
        <v>0.5</v>
      </c>
      <c r="J16" s="7" t="str">
        <f>IF(AND(D16&lt;&gt;"",D16&gt;TIME(9,0,0)),"Late Arrival","")</f>
        <v/>
      </c>
    </row>
    <row r="17" spans="2:10" ht="30.95" customHeight="1" x14ac:dyDescent="0.3">
      <c r="B17" s="6">
        <f>$B$16+1</f>
        <v>45840</v>
      </c>
      <c r="C17" s="7" t="str">
        <f t="shared" ref="C17:C46" si="1">TEXT(B17, "ddd")</f>
        <v>Wed</v>
      </c>
      <c r="D17" s="8">
        <v>0.375</v>
      </c>
      <c r="E17" s="8">
        <v>0.72916666666666663</v>
      </c>
      <c r="F17" s="8" t="str">
        <f t="shared" si="0"/>
        <v/>
      </c>
      <c r="G17" s="7">
        <f t="shared" ref="G17:G46" si="2">IF(OR(D17="",E17=""),0,(E17-D17)*24)</f>
        <v>8.5</v>
      </c>
      <c r="H17" s="7" t="str">
        <f t="shared" ref="H17:H46" si="3">IF(C17="Sat","Weekend",IF(C17="Sun","Weekend",IF(G17=0,"Absent","Present")))</f>
        <v>Present</v>
      </c>
      <c r="I17" s="7">
        <f t="shared" ref="I17:I46" si="4">IF(G17&gt;8,G17-8,0)</f>
        <v>0.5</v>
      </c>
      <c r="J17" s="7"/>
    </row>
    <row r="18" spans="2:10" ht="30.95" customHeight="1" x14ac:dyDescent="0.3">
      <c r="B18" s="6">
        <f>$B$16+2</f>
        <v>45841</v>
      </c>
      <c r="C18" s="7" t="str">
        <f t="shared" si="1"/>
        <v>Thu</v>
      </c>
      <c r="D18" s="8">
        <v>0.35416666666666669</v>
      </c>
      <c r="E18" s="8">
        <v>0.72916666666666663</v>
      </c>
      <c r="F18" s="8" t="str">
        <f t="shared" si="0"/>
        <v/>
      </c>
      <c r="G18" s="7">
        <f t="shared" si="2"/>
        <v>8.9999999999999982</v>
      </c>
      <c r="H18" s="7" t="str">
        <f t="shared" si="3"/>
        <v>Present</v>
      </c>
      <c r="I18" s="7">
        <f t="shared" si="4"/>
        <v>0.99999999999999822</v>
      </c>
      <c r="J18" s="7" t="s">
        <v>10</v>
      </c>
    </row>
    <row r="19" spans="2:10" ht="30.95" customHeight="1" x14ac:dyDescent="0.3">
      <c r="B19" s="6">
        <f>$B$16+3</f>
        <v>45842</v>
      </c>
      <c r="C19" s="7" t="str">
        <f t="shared" si="1"/>
        <v>Fri</v>
      </c>
      <c r="D19" s="8">
        <v>0.38541666666666669</v>
      </c>
      <c r="E19" s="8">
        <v>0.75</v>
      </c>
      <c r="F19" s="8" t="str">
        <f t="shared" si="0"/>
        <v>Late Arrival</v>
      </c>
      <c r="G19" s="7">
        <f t="shared" si="2"/>
        <v>8.75</v>
      </c>
      <c r="H19" s="7" t="str">
        <f t="shared" si="3"/>
        <v>Present</v>
      </c>
      <c r="I19" s="7">
        <f t="shared" si="4"/>
        <v>0.75</v>
      </c>
      <c r="J19" s="7" t="s">
        <v>11</v>
      </c>
    </row>
    <row r="20" spans="2:10" ht="30.95" customHeight="1" x14ac:dyDescent="0.3">
      <c r="B20" s="6">
        <f>$B$16+4</f>
        <v>45843</v>
      </c>
      <c r="C20" s="7" t="str">
        <f t="shared" si="1"/>
        <v>Sat</v>
      </c>
      <c r="D20" s="8"/>
      <c r="E20" s="8"/>
      <c r="F20" s="8" t="str">
        <f t="shared" si="0"/>
        <v/>
      </c>
      <c r="G20" s="7">
        <f t="shared" si="2"/>
        <v>0</v>
      </c>
      <c r="H20" s="7" t="str">
        <f t="shared" si="3"/>
        <v>Weekend</v>
      </c>
      <c r="I20" s="7">
        <f t="shared" si="4"/>
        <v>0</v>
      </c>
      <c r="J20" s="7" t="s">
        <v>12</v>
      </c>
    </row>
    <row r="21" spans="2:10" ht="30.95" customHeight="1" x14ac:dyDescent="0.3">
      <c r="B21" s="6">
        <f>$B$16+5</f>
        <v>45844</v>
      </c>
      <c r="C21" s="7" t="str">
        <f t="shared" si="1"/>
        <v>Sun</v>
      </c>
      <c r="D21" s="8"/>
      <c r="E21" s="8"/>
      <c r="F21" s="8" t="str">
        <f t="shared" si="0"/>
        <v/>
      </c>
      <c r="G21" s="7">
        <f t="shared" si="2"/>
        <v>0</v>
      </c>
      <c r="H21" s="7" t="str">
        <f t="shared" si="3"/>
        <v>Weekend</v>
      </c>
      <c r="I21" s="7">
        <f t="shared" si="4"/>
        <v>0</v>
      </c>
      <c r="J21" s="7"/>
    </row>
    <row r="22" spans="2:10" ht="30.95" customHeight="1" x14ac:dyDescent="0.3">
      <c r="B22" s="6">
        <f>$B$16+6</f>
        <v>45845</v>
      </c>
      <c r="C22" s="7" t="str">
        <f t="shared" si="1"/>
        <v>Mon</v>
      </c>
      <c r="D22" s="8"/>
      <c r="E22" s="8"/>
      <c r="F22" s="8" t="str">
        <f>IF(AND(D22&lt;&gt;"",D22&gt;TIME(9,0,0)),"Late Arrival","")</f>
        <v/>
      </c>
      <c r="G22" s="7">
        <f>IF(OR(D22="",E22=""),0,(E22-D22)*24)</f>
        <v>0</v>
      </c>
      <c r="H22" s="7" t="str">
        <f>IF(C22="Sat","Weekend",IF(C22="Sun","Weekend",IF(G22=0,"Absent","Present")))</f>
        <v>Absent</v>
      </c>
      <c r="I22" s="10">
        <f>IF(G22&gt;8,G22-8,0)</f>
        <v>0</v>
      </c>
      <c r="J22" s="7"/>
    </row>
    <row r="23" spans="2:10" ht="30.95" customHeight="1" x14ac:dyDescent="0.3">
      <c r="B23" s="6">
        <f>$B$16+7</f>
        <v>45846</v>
      </c>
      <c r="C23" s="7" t="str">
        <f t="shared" si="1"/>
        <v>Tue</v>
      </c>
      <c r="D23" s="8"/>
      <c r="E23" s="8"/>
      <c r="F23" s="8" t="str">
        <f t="shared" ref="F23:F30" si="5">IF(AND(D23&lt;&gt;"",D23&gt;TIME(9,0,0)),"Late Arrival","")</f>
        <v/>
      </c>
      <c r="G23" s="7">
        <f t="shared" ref="G23:G30" si="6">IF(OR(D23="",E23=""),0,(E23-D23)*24)</f>
        <v>0</v>
      </c>
      <c r="H23" s="7" t="str">
        <f t="shared" ref="H23:H30" si="7">IF(C23="Sat","Weekend",IF(C23="Sun","Weekend",IF(G23=0,"Absent","Present")))</f>
        <v>Absent</v>
      </c>
      <c r="I23" s="10">
        <f t="shared" ref="I23:I30" si="8">IF(G23&gt;8,G23-8,0)</f>
        <v>0</v>
      </c>
      <c r="J23" s="7"/>
    </row>
    <row r="24" spans="2:10" ht="30.95" customHeight="1" x14ac:dyDescent="0.3">
      <c r="B24" s="6">
        <f>$B$16+8</f>
        <v>45847</v>
      </c>
      <c r="C24" s="7" t="str">
        <f t="shared" si="1"/>
        <v>Wed</v>
      </c>
      <c r="D24" s="8"/>
      <c r="E24" s="8"/>
      <c r="F24" s="8" t="str">
        <f t="shared" si="5"/>
        <v/>
      </c>
      <c r="G24" s="7">
        <f t="shared" si="6"/>
        <v>0</v>
      </c>
      <c r="H24" s="7" t="str">
        <f t="shared" si="7"/>
        <v>Absent</v>
      </c>
      <c r="I24" s="10">
        <f t="shared" si="8"/>
        <v>0</v>
      </c>
      <c r="J24" s="7"/>
    </row>
    <row r="25" spans="2:10" ht="30.95" customHeight="1" x14ac:dyDescent="0.3">
      <c r="B25" s="6">
        <f>$B$16+9</f>
        <v>45848</v>
      </c>
      <c r="C25" s="7" t="str">
        <f t="shared" si="1"/>
        <v>Thu</v>
      </c>
      <c r="D25" s="8"/>
      <c r="E25" s="8"/>
      <c r="F25" s="8" t="str">
        <f t="shared" si="5"/>
        <v/>
      </c>
      <c r="G25" s="7">
        <f t="shared" si="6"/>
        <v>0</v>
      </c>
      <c r="H25" s="7" t="str">
        <f t="shared" si="7"/>
        <v>Absent</v>
      </c>
      <c r="I25" s="10">
        <f t="shared" si="8"/>
        <v>0</v>
      </c>
      <c r="J25" s="7"/>
    </row>
    <row r="26" spans="2:10" ht="30.95" customHeight="1" x14ac:dyDescent="0.3">
      <c r="B26" s="6">
        <f>$B$16+10</f>
        <v>45849</v>
      </c>
      <c r="C26" s="7" t="str">
        <f t="shared" si="1"/>
        <v>Fri</v>
      </c>
      <c r="D26" s="8"/>
      <c r="E26" s="8"/>
      <c r="F26" s="8" t="str">
        <f t="shared" si="5"/>
        <v/>
      </c>
      <c r="G26" s="7">
        <f t="shared" si="6"/>
        <v>0</v>
      </c>
      <c r="H26" s="7" t="str">
        <f t="shared" si="7"/>
        <v>Absent</v>
      </c>
      <c r="I26" s="10">
        <f t="shared" si="8"/>
        <v>0</v>
      </c>
      <c r="J26" s="7"/>
    </row>
    <row r="27" spans="2:10" ht="30.95" customHeight="1" x14ac:dyDescent="0.3">
      <c r="B27" s="6">
        <f>$B$16+11</f>
        <v>45850</v>
      </c>
      <c r="C27" s="7" t="str">
        <f t="shared" si="1"/>
        <v>Sat</v>
      </c>
      <c r="D27" s="8"/>
      <c r="E27" s="8"/>
      <c r="F27" s="8" t="str">
        <f t="shared" si="5"/>
        <v/>
      </c>
      <c r="G27" s="7">
        <f t="shared" si="6"/>
        <v>0</v>
      </c>
      <c r="H27" s="7" t="str">
        <f t="shared" si="7"/>
        <v>Weekend</v>
      </c>
      <c r="I27" s="10">
        <f t="shared" si="8"/>
        <v>0</v>
      </c>
      <c r="J27" s="7"/>
    </row>
    <row r="28" spans="2:10" ht="30.95" customHeight="1" x14ac:dyDescent="0.3">
      <c r="B28" s="6">
        <f>$B$16+12</f>
        <v>45851</v>
      </c>
      <c r="C28" s="7" t="str">
        <f>TEXT(B28, "ddd")</f>
        <v>Sun</v>
      </c>
      <c r="D28" s="8"/>
      <c r="E28" s="8"/>
      <c r="F28" s="8" t="str">
        <f t="shared" si="5"/>
        <v/>
      </c>
      <c r="G28" s="7">
        <f t="shared" si="6"/>
        <v>0</v>
      </c>
      <c r="H28" s="7" t="str">
        <f t="shared" si="7"/>
        <v>Weekend</v>
      </c>
      <c r="I28" s="10">
        <f t="shared" si="8"/>
        <v>0</v>
      </c>
      <c r="J28" s="7"/>
    </row>
    <row r="29" spans="2:10" ht="30.95" customHeight="1" x14ac:dyDescent="0.3">
      <c r="B29" s="6">
        <f>$B$16+13</f>
        <v>45852</v>
      </c>
      <c r="C29" s="7" t="str">
        <f t="shared" si="1"/>
        <v>Mon</v>
      </c>
      <c r="D29" s="8"/>
      <c r="E29" s="8"/>
      <c r="F29" s="8" t="str">
        <f t="shared" si="5"/>
        <v/>
      </c>
      <c r="G29" s="7">
        <f t="shared" si="6"/>
        <v>0</v>
      </c>
      <c r="H29" s="7" t="str">
        <f t="shared" si="7"/>
        <v>Absent</v>
      </c>
      <c r="I29" s="10">
        <f t="shared" si="8"/>
        <v>0</v>
      </c>
      <c r="J29" s="7"/>
    </row>
    <row r="30" spans="2:10" ht="30.95" customHeight="1" x14ac:dyDescent="0.3">
      <c r="B30" s="6">
        <f>$B$16+14</f>
        <v>45853</v>
      </c>
      <c r="C30" s="7" t="str">
        <f t="shared" si="1"/>
        <v>Tue</v>
      </c>
      <c r="D30" s="8"/>
      <c r="E30" s="8"/>
      <c r="F30" s="8" t="str">
        <f t="shared" si="5"/>
        <v/>
      </c>
      <c r="G30" s="7">
        <f t="shared" si="6"/>
        <v>0</v>
      </c>
      <c r="H30" s="7" t="str">
        <f t="shared" si="7"/>
        <v>Absent</v>
      </c>
      <c r="I30" s="10">
        <f t="shared" si="8"/>
        <v>0</v>
      </c>
      <c r="J30" s="7"/>
    </row>
    <row r="31" spans="2:10" ht="30.95" customHeight="1" x14ac:dyDescent="0.3">
      <c r="B31" s="6">
        <f>$B$16+15</f>
        <v>45854</v>
      </c>
      <c r="C31" s="7" t="str">
        <f t="shared" si="1"/>
        <v>Wed</v>
      </c>
      <c r="D31" s="8"/>
      <c r="E31" s="8"/>
      <c r="F31" s="8" t="str">
        <f t="shared" ref="F31:F38" si="9">IF(AND(D31&lt;&gt;"",D31&gt;TIME(9,0,0)),"Late Arrival","")</f>
        <v/>
      </c>
      <c r="G31" s="7">
        <f t="shared" ref="G31:G38" si="10">IF(OR(D31="",E31=""),0,(E31-D31)*24)</f>
        <v>0</v>
      </c>
      <c r="H31" s="7" t="str">
        <f t="shared" ref="H31:H38" si="11">IF(C31="Sat","Weekend",IF(C31="Sun","Weekend",IF(G31=0,"Absent","Present")))</f>
        <v>Absent</v>
      </c>
      <c r="I31" s="10">
        <f t="shared" ref="I31:I38" si="12">IF(G31&gt;8,G31-8,0)</f>
        <v>0</v>
      </c>
      <c r="J31" s="7"/>
    </row>
    <row r="32" spans="2:10" ht="30.95" customHeight="1" x14ac:dyDescent="0.3">
      <c r="B32" s="6">
        <f>$B$16+16</f>
        <v>45855</v>
      </c>
      <c r="C32" s="7" t="str">
        <f t="shared" si="1"/>
        <v>Thu</v>
      </c>
      <c r="D32" s="8"/>
      <c r="E32" s="8"/>
      <c r="F32" s="8" t="str">
        <f t="shared" si="9"/>
        <v/>
      </c>
      <c r="G32" s="7">
        <f t="shared" si="10"/>
        <v>0</v>
      </c>
      <c r="H32" s="7" t="str">
        <f t="shared" si="11"/>
        <v>Absent</v>
      </c>
      <c r="I32" s="10">
        <f t="shared" si="12"/>
        <v>0</v>
      </c>
      <c r="J32" s="7"/>
    </row>
    <row r="33" spans="2:10" ht="30.95" customHeight="1" x14ac:dyDescent="0.3">
      <c r="B33" s="6">
        <f>$B$16+17</f>
        <v>45856</v>
      </c>
      <c r="C33" s="7" t="str">
        <f t="shared" si="1"/>
        <v>Fri</v>
      </c>
      <c r="D33" s="8"/>
      <c r="E33" s="8"/>
      <c r="F33" s="8" t="str">
        <f t="shared" si="9"/>
        <v/>
      </c>
      <c r="G33" s="7">
        <f t="shared" si="10"/>
        <v>0</v>
      </c>
      <c r="H33" s="7" t="str">
        <f t="shared" si="11"/>
        <v>Absent</v>
      </c>
      <c r="I33" s="10">
        <f t="shared" si="12"/>
        <v>0</v>
      </c>
      <c r="J33" s="7"/>
    </row>
    <row r="34" spans="2:10" ht="30.95" customHeight="1" x14ac:dyDescent="0.3">
      <c r="B34" s="6">
        <f>$B$16+18</f>
        <v>45857</v>
      </c>
      <c r="C34" s="7" t="str">
        <f t="shared" si="1"/>
        <v>Sat</v>
      </c>
      <c r="D34" s="8"/>
      <c r="E34" s="8"/>
      <c r="F34" s="8" t="str">
        <f t="shared" si="9"/>
        <v/>
      </c>
      <c r="G34" s="7">
        <f t="shared" si="10"/>
        <v>0</v>
      </c>
      <c r="H34" s="7" t="str">
        <f t="shared" si="11"/>
        <v>Weekend</v>
      </c>
      <c r="I34" s="10">
        <f t="shared" si="12"/>
        <v>0</v>
      </c>
      <c r="J34" s="7"/>
    </row>
    <row r="35" spans="2:10" ht="30.95" customHeight="1" x14ac:dyDescent="0.3">
      <c r="B35" s="6">
        <f>$B$16+19</f>
        <v>45858</v>
      </c>
      <c r="C35" s="7" t="str">
        <f>TEXT(B35, "ddd")</f>
        <v>Sun</v>
      </c>
      <c r="D35" s="8"/>
      <c r="E35" s="8"/>
      <c r="F35" s="8" t="str">
        <f t="shared" si="9"/>
        <v/>
      </c>
      <c r="G35" s="7">
        <f t="shared" si="10"/>
        <v>0</v>
      </c>
      <c r="H35" s="7" t="str">
        <f t="shared" si="11"/>
        <v>Weekend</v>
      </c>
      <c r="I35" s="10">
        <f t="shared" si="12"/>
        <v>0</v>
      </c>
      <c r="J35" s="7"/>
    </row>
    <row r="36" spans="2:10" ht="30.95" customHeight="1" x14ac:dyDescent="0.3">
      <c r="B36" s="6">
        <f>$B$16+20</f>
        <v>45859</v>
      </c>
      <c r="C36" s="7" t="str">
        <f t="shared" si="1"/>
        <v>Mon</v>
      </c>
      <c r="D36" s="8"/>
      <c r="E36" s="8"/>
      <c r="F36" s="8" t="str">
        <f t="shared" si="9"/>
        <v/>
      </c>
      <c r="G36" s="7">
        <f t="shared" si="10"/>
        <v>0</v>
      </c>
      <c r="H36" s="7" t="str">
        <f t="shared" si="11"/>
        <v>Absent</v>
      </c>
      <c r="I36" s="10">
        <f t="shared" si="12"/>
        <v>0</v>
      </c>
      <c r="J36" s="7"/>
    </row>
    <row r="37" spans="2:10" ht="30.95" customHeight="1" x14ac:dyDescent="0.3">
      <c r="B37" s="6">
        <f>$B$16+21</f>
        <v>45860</v>
      </c>
      <c r="C37" s="7" t="str">
        <f t="shared" si="1"/>
        <v>Tue</v>
      </c>
      <c r="D37" s="8"/>
      <c r="E37" s="8"/>
      <c r="F37" s="8" t="str">
        <f t="shared" si="9"/>
        <v/>
      </c>
      <c r="G37" s="7">
        <f t="shared" si="10"/>
        <v>0</v>
      </c>
      <c r="H37" s="7" t="str">
        <f t="shared" si="11"/>
        <v>Absent</v>
      </c>
      <c r="I37" s="10">
        <f t="shared" si="12"/>
        <v>0</v>
      </c>
      <c r="J37" s="7"/>
    </row>
    <row r="38" spans="2:10" ht="30.95" customHeight="1" x14ac:dyDescent="0.3">
      <c r="B38" s="6">
        <f>$B$16+22</f>
        <v>45861</v>
      </c>
      <c r="C38" s="7" t="str">
        <f t="shared" si="1"/>
        <v>Wed</v>
      </c>
      <c r="D38" s="8"/>
      <c r="E38" s="8"/>
      <c r="F38" s="8" t="str">
        <f t="shared" si="9"/>
        <v/>
      </c>
      <c r="G38" s="7">
        <f t="shared" si="10"/>
        <v>0</v>
      </c>
      <c r="H38" s="7" t="str">
        <f t="shared" si="11"/>
        <v>Absent</v>
      </c>
      <c r="I38" s="10">
        <f t="shared" si="12"/>
        <v>0</v>
      </c>
      <c r="J38" s="7"/>
    </row>
    <row r="39" spans="2:10" ht="30.95" customHeight="1" x14ac:dyDescent="0.3">
      <c r="B39" s="6">
        <f>$B$16+23</f>
        <v>45862</v>
      </c>
      <c r="C39" s="7" t="str">
        <f t="shared" si="1"/>
        <v>Thu</v>
      </c>
      <c r="D39" s="8"/>
      <c r="E39" s="8"/>
      <c r="F39" s="8" t="str">
        <f t="shared" ref="F39:F42" si="13">IF(AND(D39&lt;&gt;"",D39&gt;TIME(9,0,0)),"Late Arrival","")</f>
        <v/>
      </c>
      <c r="G39" s="7">
        <f t="shared" ref="G39:G42" si="14">IF(OR(D39="",E39=""),0,(E39-D39)*24)</f>
        <v>0</v>
      </c>
      <c r="H39" s="7" t="str">
        <f t="shared" ref="H39:H42" si="15">IF(C39="Sat","Weekend",IF(C39="Sun","Weekend",IF(G39=0,"Absent","Present")))</f>
        <v>Absent</v>
      </c>
      <c r="I39" s="10">
        <f t="shared" ref="I39:I42" si="16">IF(G39&gt;8,G39-8,0)</f>
        <v>0</v>
      </c>
      <c r="J39" s="7"/>
    </row>
    <row r="40" spans="2:10" ht="30.95" customHeight="1" x14ac:dyDescent="0.3">
      <c r="B40" s="6">
        <f>$B$16+24</f>
        <v>45863</v>
      </c>
      <c r="C40" s="7" t="str">
        <f t="shared" si="1"/>
        <v>Fri</v>
      </c>
      <c r="D40" s="8"/>
      <c r="E40" s="8"/>
      <c r="F40" s="8" t="str">
        <f t="shared" si="13"/>
        <v/>
      </c>
      <c r="G40" s="7">
        <f t="shared" si="14"/>
        <v>0</v>
      </c>
      <c r="H40" s="7" t="str">
        <f t="shared" si="15"/>
        <v>Absent</v>
      </c>
      <c r="I40" s="10">
        <f t="shared" si="16"/>
        <v>0</v>
      </c>
      <c r="J40" s="7"/>
    </row>
    <row r="41" spans="2:10" ht="30.95" customHeight="1" x14ac:dyDescent="0.3">
      <c r="B41" s="6">
        <f>$B$16+25</f>
        <v>45864</v>
      </c>
      <c r="C41" s="7" t="str">
        <f t="shared" si="1"/>
        <v>Sat</v>
      </c>
      <c r="D41" s="8"/>
      <c r="E41" s="8"/>
      <c r="F41" s="8" t="str">
        <f t="shared" si="13"/>
        <v/>
      </c>
      <c r="G41" s="7">
        <f t="shared" si="14"/>
        <v>0</v>
      </c>
      <c r="H41" s="7" t="str">
        <f t="shared" si="15"/>
        <v>Weekend</v>
      </c>
      <c r="I41" s="10">
        <f t="shared" si="16"/>
        <v>0</v>
      </c>
      <c r="J41" s="7"/>
    </row>
    <row r="42" spans="2:10" ht="30.95" customHeight="1" x14ac:dyDescent="0.3">
      <c r="B42" s="6">
        <f>$B$16+26</f>
        <v>45865</v>
      </c>
      <c r="C42" s="7" t="str">
        <f t="shared" si="1"/>
        <v>Sun</v>
      </c>
      <c r="D42" s="8"/>
      <c r="E42" s="8"/>
      <c r="F42" s="8" t="str">
        <f t="shared" si="13"/>
        <v/>
      </c>
      <c r="G42" s="7">
        <f t="shared" si="14"/>
        <v>0</v>
      </c>
      <c r="H42" s="7" t="str">
        <f t="shared" si="15"/>
        <v>Weekend</v>
      </c>
      <c r="I42" s="10">
        <f t="shared" si="16"/>
        <v>0</v>
      </c>
      <c r="J42" s="7"/>
    </row>
    <row r="43" spans="2:10" ht="30.95" customHeight="1" x14ac:dyDescent="0.3">
      <c r="B43" s="6">
        <f>$B$16+27</f>
        <v>45866</v>
      </c>
      <c r="C43" s="7" t="str">
        <f t="shared" si="1"/>
        <v>Mon</v>
      </c>
      <c r="D43" s="8"/>
      <c r="E43" s="8"/>
      <c r="F43" s="8" t="str">
        <f t="shared" si="0"/>
        <v/>
      </c>
      <c r="G43" s="7">
        <f t="shared" si="2"/>
        <v>0</v>
      </c>
      <c r="H43" s="7" t="str">
        <f t="shared" si="3"/>
        <v>Absent</v>
      </c>
      <c r="I43" s="7">
        <f t="shared" si="4"/>
        <v>0</v>
      </c>
      <c r="J43" s="7"/>
    </row>
    <row r="44" spans="2:10" ht="30.95" customHeight="1" x14ac:dyDescent="0.3">
      <c r="B44" s="6">
        <f>$B$16+28</f>
        <v>45867</v>
      </c>
      <c r="C44" s="7" t="str">
        <f t="shared" si="1"/>
        <v>Tue</v>
      </c>
      <c r="D44" s="8"/>
      <c r="E44" s="8"/>
      <c r="F44" s="8" t="str">
        <f t="shared" si="0"/>
        <v/>
      </c>
      <c r="G44" s="7">
        <f t="shared" si="2"/>
        <v>0</v>
      </c>
      <c r="H44" s="7" t="str">
        <f t="shared" si="3"/>
        <v>Absent</v>
      </c>
      <c r="I44" s="7">
        <f t="shared" si="4"/>
        <v>0</v>
      </c>
      <c r="J44" s="7"/>
    </row>
    <row r="45" spans="2:10" ht="30.95" customHeight="1" x14ac:dyDescent="0.3">
      <c r="B45" s="6">
        <f>$B$16+29</f>
        <v>45868</v>
      </c>
      <c r="C45" s="7" t="str">
        <f>TEXT(B45, "ddd")</f>
        <v>Wed</v>
      </c>
      <c r="D45" s="8"/>
      <c r="E45" s="8"/>
      <c r="F45" s="8" t="str">
        <f t="shared" si="0"/>
        <v/>
      </c>
      <c r="G45" s="7">
        <f t="shared" si="2"/>
        <v>0</v>
      </c>
      <c r="H45" s="7" t="str">
        <f t="shared" si="3"/>
        <v>Absent</v>
      </c>
      <c r="I45" s="7">
        <f t="shared" si="4"/>
        <v>0</v>
      </c>
      <c r="J45" s="7"/>
    </row>
    <row r="46" spans="2:10" ht="30.95" customHeight="1" x14ac:dyDescent="0.3">
      <c r="B46" s="6">
        <f>$B$16+30</f>
        <v>45869</v>
      </c>
      <c r="C46" s="7" t="str">
        <f t="shared" si="1"/>
        <v>Thu</v>
      </c>
      <c r="D46" s="8"/>
      <c r="E46" s="8"/>
      <c r="F46" s="8" t="str">
        <f t="shared" si="0"/>
        <v/>
      </c>
      <c r="G46" s="7">
        <f t="shared" si="2"/>
        <v>0</v>
      </c>
      <c r="H46" s="7" t="str">
        <f t="shared" si="3"/>
        <v>Absent</v>
      </c>
      <c r="I46" s="7">
        <f t="shared" si="4"/>
        <v>0</v>
      </c>
      <c r="J46" s="3"/>
    </row>
    <row r="48" spans="2:10" ht="19.5" x14ac:dyDescent="0.3">
      <c r="B48" s="4"/>
    </row>
  </sheetData>
  <mergeCells count="5">
    <mergeCell ref="C4:D4"/>
    <mergeCell ref="C8:D8"/>
    <mergeCell ref="C10:D10"/>
    <mergeCell ref="F4:G4"/>
    <mergeCell ref="B2:J2"/>
  </mergeCells>
  <conditionalFormatting sqref="H16:H46">
    <cfRule type="containsText" dxfId="1" priority="6" stopIfTrue="1" operator="containsText" text="Weekend">
      <formula>NOT(ISERROR(SEARCH("Weekend",H16)))</formula>
    </cfRule>
  </conditionalFormatting>
  <conditionalFormatting sqref="F16:F46">
    <cfRule type="containsText" dxfId="0" priority="1" operator="containsText" text="Late Arrival">
      <formula>NOT(ISERROR(SEARCH("Late Arrival",F16)))</formula>
    </cfRule>
  </conditionalFormatting>
  <dataValidations count="1">
    <dataValidation allowBlank="1" showInputMessage="1" showErrorMessage="1" prompt="Flags employees who check in after 9:00 AM. Select this cell, go to formula bar if need to change arrival time." sqref="F16:F46"/>
  </dataValidations>
  <pageMargins left="0.25" right="0.25" top="0.75" bottom="0.75" header="0.3" footer="0.3"/>
  <pageSetup scale="38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Attendance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2025-03-26T07:32:14Z</cp:lastPrinted>
  <dcterms:created xsi:type="dcterms:W3CDTF">2025-03-26T06:53:43Z</dcterms:created>
  <dcterms:modified xsi:type="dcterms:W3CDTF">2025-03-26T07:35:39Z</dcterms:modified>
</cp:coreProperties>
</file>